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827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joseo\Downloads\"/>
    </mc:Choice>
  </mc:AlternateContent>
  <xr:revisionPtr revIDLastSave="0" documentId="13_ncr:1_{CF0D3820-3CE4-4D5B-AB32-F4432837F7F1}" xr6:coauthVersionLast="45" xr6:coauthVersionMax="45" xr10:uidLastSave="{00000000-0000-0000-0000-000000000000}"/>
  <bookViews>
    <workbookView xWindow="-110" yWindow="-110" windowWidth="19420" windowHeight="10420" firstSheet="1" activeTab="1" xr2:uid="{00000000-000D-0000-FFFF-FFFF00000000}"/>
  </bookViews>
  <sheets>
    <sheet name="CORRETO" sheetId="2" state="hidden" r:id="rId1"/>
    <sheet name="CONTRATO" sheetId="3" r:id="rId2"/>
    <sheet name="DEMAIS COMPONENTES" sheetId="4" r:id="rId3"/>
  </sheets>
  <definedNames>
    <definedName name="_xlnm.Print_Area" localSheetId="1">CONTRATO!$A$43:$I$153</definedName>
    <definedName name="_xlnm.Print_Area" localSheetId="2">'DEMAIS COMPONENTES'!$A$1:$AX$96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77" i="3" l="1"/>
  <c r="A53" i="3"/>
  <c r="A14" i="3"/>
  <c r="A13" i="3"/>
  <c r="A15" i="3" l="1"/>
  <c r="J21" i="3"/>
  <c r="N141" i="2"/>
  <c r="N140" i="2"/>
  <c r="N139" i="2"/>
  <c r="N138" i="2"/>
  <c r="N137" i="2"/>
  <c r="B143" i="3"/>
  <c r="A151" i="3"/>
  <c r="A135" i="3"/>
  <c r="A136" i="3"/>
  <c r="A137" i="3"/>
  <c r="A138" i="3"/>
  <c r="B23" i="2"/>
  <c r="D13" i="2"/>
  <c r="D31" i="3" s="1"/>
  <c r="B152" i="3" s="1"/>
  <c r="H17" i="2"/>
  <c r="B21" i="2" s="1"/>
  <c r="D12" i="2"/>
  <c r="K50" i="2" s="1"/>
  <c r="B17" i="2"/>
  <c r="H16" i="2" s="1"/>
  <c r="L8" i="2"/>
  <c r="A8" i="2" s="1"/>
  <c r="D28" i="3" s="1"/>
  <c r="A150" i="3" s="1"/>
  <c r="J22" i="3"/>
  <c r="J23" i="3" s="1"/>
  <c r="J24" i="3" s="1"/>
  <c r="J25" i="3" s="1"/>
  <c r="J26" i="3" s="1"/>
  <c r="J27" i="3" s="1"/>
  <c r="C56" i="3"/>
  <c r="H73" i="3" s="1"/>
  <c r="U92" i="3"/>
  <c r="V102" i="3"/>
  <c r="V103" i="3"/>
  <c r="V104" i="3"/>
  <c r="V105" i="3"/>
  <c r="V106" i="3"/>
  <c r="V107" i="3"/>
  <c r="V108" i="3"/>
  <c r="N8" i="2"/>
  <c r="F8" i="2" s="1"/>
  <c r="M8" i="2"/>
  <c r="D8" i="2" s="1"/>
  <c r="B18" i="2" s="1"/>
  <c r="E12" i="3"/>
  <c r="F131" i="3"/>
  <c r="B53" i="3"/>
  <c r="F129" i="3" s="1"/>
  <c r="F53" i="3"/>
  <c r="H53" i="3"/>
  <c r="F130" i="3" s="1"/>
  <c r="B54" i="3"/>
  <c r="L9" i="4" s="1"/>
  <c r="H54" i="3"/>
  <c r="AJ10" i="4" s="1"/>
  <c r="B55" i="3"/>
  <c r="L10" i="4" s="1"/>
  <c r="H55" i="3"/>
  <c r="E56" i="3"/>
  <c r="H56" i="3"/>
  <c r="B57" i="3"/>
  <c r="E57" i="3"/>
  <c r="H57" i="3"/>
  <c r="B127" i="3"/>
  <c r="A129" i="2" s="1"/>
  <c r="A143" i="3"/>
  <c r="A144" i="3"/>
  <c r="B144" i="3"/>
  <c r="A145" i="3"/>
  <c r="B145" i="3"/>
  <c r="A146" i="3"/>
  <c r="B146" i="3"/>
  <c r="A147" i="3"/>
  <c r="B147" i="3"/>
  <c r="A148" i="3"/>
  <c r="B148" i="3"/>
  <c r="A149" i="3"/>
  <c r="B149" i="3"/>
  <c r="A152" i="3"/>
  <c r="B1" i="2"/>
  <c r="B79" i="2" s="1"/>
  <c r="D1" i="2"/>
  <c r="E1" i="2" s="1"/>
  <c r="B2" i="2"/>
  <c r="D2" i="2"/>
  <c r="B3" i="2"/>
  <c r="B81" i="2" s="1"/>
  <c r="D3" i="2"/>
  <c r="B4" i="2"/>
  <c r="B82" i="2" s="1"/>
  <c r="D4" i="2"/>
  <c r="B5" i="2"/>
  <c r="B83" i="2" s="1"/>
  <c r="D5" i="2"/>
  <c r="B6" i="2"/>
  <c r="B84" i="2" s="1"/>
  <c r="D6" i="2"/>
  <c r="B7" i="2"/>
  <c r="B85" i="2" s="1"/>
  <c r="D7" i="2"/>
  <c r="Q13" i="2"/>
  <c r="D14" i="2"/>
  <c r="G42" i="2"/>
  <c r="A86" i="2"/>
  <c r="D86" i="2"/>
  <c r="F86" i="2" s="1"/>
  <c r="T107" i="3"/>
  <c r="T103" i="3"/>
  <c r="V99" i="3"/>
  <c r="T104" i="3"/>
  <c r="T95" i="3"/>
  <c r="T98" i="3"/>
  <c r="T94" i="3"/>
  <c r="V97" i="3"/>
  <c r="T101" i="3"/>
  <c r="T108" i="3"/>
  <c r="B20" i="2"/>
  <c r="B28" i="2" s="1"/>
  <c r="T105" i="3"/>
  <c r="T97" i="3"/>
  <c r="T106" i="3"/>
  <c r="T99" i="3"/>
  <c r="T96" i="3"/>
  <c r="V94" i="3"/>
  <c r="V100" i="3"/>
  <c r="T102" i="3"/>
  <c r="D11" i="2"/>
  <c r="D89" i="2" s="1"/>
  <c r="A104" i="2" s="1"/>
  <c r="A105" i="2" s="1"/>
  <c r="V98" i="3"/>
  <c r="T100" i="3"/>
  <c r="V101" i="3"/>
  <c r="V95" i="3"/>
  <c r="V96" i="3"/>
  <c r="B94" i="3"/>
  <c r="D90" i="2"/>
  <c r="K104" i="2" s="1"/>
  <c r="L8" i="4" l="1"/>
  <c r="J28" i="3"/>
  <c r="B16" i="2" s="1"/>
  <c r="I16" i="2" s="1"/>
  <c r="N136" i="2"/>
  <c r="E30" i="3" s="1"/>
  <c r="F50" i="2"/>
  <c r="K51" i="2"/>
  <c r="I1" i="2"/>
  <c r="E79" i="2"/>
  <c r="A40" i="2"/>
  <c r="A50" i="2"/>
  <c r="E2" i="2"/>
  <c r="A41" i="2" s="1"/>
  <c r="C20" i="2"/>
  <c r="AO8" i="4"/>
  <c r="K105" i="2"/>
  <c r="F104" i="2"/>
  <c r="A106" i="2"/>
  <c r="A107" i="2" s="1"/>
  <c r="B80" i="2"/>
  <c r="D111" i="3" l="1"/>
  <c r="D107" i="3"/>
  <c r="D103" i="3"/>
  <c r="D112" i="3"/>
  <c r="D108" i="3"/>
  <c r="D104" i="3"/>
  <c r="D113" i="3"/>
  <c r="D109" i="3"/>
  <c r="D105" i="3"/>
  <c r="D110" i="3"/>
  <c r="D106" i="3"/>
  <c r="D102" i="3"/>
  <c r="B19" i="2"/>
  <c r="E3" i="2"/>
  <c r="E4" i="2" s="1"/>
  <c r="E82" i="2" s="1"/>
  <c r="J17" i="2"/>
  <c r="G40" i="2"/>
  <c r="K52" i="2"/>
  <c r="F51" i="2"/>
  <c r="C41" i="2"/>
  <c r="C96" i="2"/>
  <c r="C40" i="2"/>
  <c r="G39" i="2" s="1"/>
  <c r="C97" i="2"/>
  <c r="C46" i="2"/>
  <c r="C43" i="2"/>
  <c r="C45" i="2"/>
  <c r="C100" i="2"/>
  <c r="C44" i="2"/>
  <c r="C94" i="2"/>
  <c r="C95" i="2"/>
  <c r="C99" i="2"/>
  <c r="C42" i="2"/>
  <c r="C98" i="2"/>
  <c r="I2" i="2"/>
  <c r="E80" i="2"/>
  <c r="F105" i="2"/>
  <c r="K106" i="2"/>
  <c r="A108" i="2"/>
  <c r="A42" i="2" l="1"/>
  <c r="I3" i="2"/>
  <c r="E81" i="2"/>
  <c r="J16" i="2"/>
  <c r="I17" i="2" s="1"/>
  <c r="J18" i="2" s="1"/>
  <c r="H18" i="2"/>
  <c r="H19" i="2" s="1"/>
  <c r="B96" i="3" s="1"/>
  <c r="A43" i="2"/>
  <c r="E5" i="2"/>
  <c r="I4" i="2"/>
  <c r="G41" i="2"/>
  <c r="G43" i="2" s="1"/>
  <c r="F52" i="2"/>
  <c r="K53" i="2"/>
  <c r="F106" i="2"/>
  <c r="K107" i="2"/>
  <c r="A109" i="2"/>
  <c r="I18" i="2" l="1"/>
  <c r="H20" i="2"/>
  <c r="H21" i="2" s="1"/>
  <c r="H22" i="2" s="1"/>
  <c r="B95" i="3"/>
  <c r="E6" i="2"/>
  <c r="I5" i="2"/>
  <c r="A44" i="2"/>
  <c r="E83" i="2"/>
  <c r="K54" i="2"/>
  <c r="F53" i="2"/>
  <c r="F107" i="2"/>
  <c r="K108" i="2"/>
  <c r="A110" i="2"/>
  <c r="I19" i="2" l="1"/>
  <c r="J19" i="2"/>
  <c r="B98" i="3"/>
  <c r="B97" i="3"/>
  <c r="E7" i="2"/>
  <c r="E84" i="2"/>
  <c r="A45" i="2"/>
  <c r="I6" i="2"/>
  <c r="B99" i="3"/>
  <c r="H23" i="2"/>
  <c r="K55" i="2"/>
  <c r="F54" i="2"/>
  <c r="F108" i="2"/>
  <c r="K109" i="2"/>
  <c r="A111" i="2"/>
  <c r="I20" i="2" l="1"/>
  <c r="J20" i="2"/>
  <c r="I7" i="2"/>
  <c r="A46" i="2"/>
  <c r="A47" i="2" s="1"/>
  <c r="E85" i="2"/>
  <c r="F2" i="2"/>
  <c r="B100" i="3"/>
  <c r="H24" i="2"/>
  <c r="H25" i="2" s="1"/>
  <c r="K56" i="2"/>
  <c r="F55" i="2"/>
  <c r="K110" i="2"/>
  <c r="F109" i="2"/>
  <c r="A112" i="2"/>
  <c r="B50" i="2" l="1"/>
  <c r="E50" i="2" s="1"/>
  <c r="B51" i="2" s="1"/>
  <c r="E51" i="2" s="1"/>
  <c r="B52" i="2" s="1"/>
  <c r="J21" i="2"/>
  <c r="I21" i="2"/>
  <c r="B102" i="3"/>
  <c r="H26" i="2"/>
  <c r="B101" i="3"/>
  <c r="B22" i="2"/>
  <c r="K57" i="2"/>
  <c r="F56" i="2"/>
  <c r="K111" i="2"/>
  <c r="F110" i="2"/>
  <c r="A113" i="2"/>
  <c r="D50" i="2" l="1"/>
  <c r="C50" i="2"/>
  <c r="I22" i="2"/>
  <c r="J22" i="2"/>
  <c r="D51" i="2"/>
  <c r="C51" i="2"/>
  <c r="E52" i="2"/>
  <c r="B53" i="2" s="1"/>
  <c r="D52" i="2"/>
  <c r="C52" i="2"/>
  <c r="B103" i="3"/>
  <c r="H27" i="2"/>
  <c r="K58" i="2"/>
  <c r="F57" i="2"/>
  <c r="F111" i="2"/>
  <c r="K112" i="2"/>
  <c r="A114" i="2"/>
  <c r="I23" i="2" l="1"/>
  <c r="J23" i="2"/>
  <c r="E53" i="2"/>
  <c r="B54" i="2" s="1"/>
  <c r="D53" i="2"/>
  <c r="C53" i="2"/>
  <c r="B104" i="3"/>
  <c r="H28" i="2"/>
  <c r="K59" i="2"/>
  <c r="F58" i="2"/>
  <c r="F112" i="2"/>
  <c r="K113" i="2"/>
  <c r="A115" i="2"/>
  <c r="J24" i="2" l="1"/>
  <c r="I24" i="2"/>
  <c r="E54" i="2"/>
  <c r="B55" i="2" s="1"/>
  <c r="D54" i="2"/>
  <c r="C54" i="2"/>
  <c r="B105" i="3"/>
  <c r="H29" i="2"/>
  <c r="K60" i="2"/>
  <c r="F59" i="2"/>
  <c r="D58" i="2"/>
  <c r="C58" i="2"/>
  <c r="D112" i="2"/>
  <c r="C112" i="2"/>
  <c r="H112" i="2" s="1"/>
  <c r="F113" i="2"/>
  <c r="K114" i="2"/>
  <c r="A116" i="2"/>
  <c r="I25" i="2" l="1"/>
  <c r="J25" i="2"/>
  <c r="E55" i="2"/>
  <c r="B56" i="2" s="1"/>
  <c r="C55" i="2"/>
  <c r="D55" i="2"/>
  <c r="B106" i="3"/>
  <c r="H30" i="2"/>
  <c r="K61" i="2"/>
  <c r="F60" i="2"/>
  <c r="C59" i="2"/>
  <c r="D59" i="2"/>
  <c r="D113" i="2"/>
  <c r="C113" i="2"/>
  <c r="H113" i="2" s="1"/>
  <c r="F114" i="2"/>
  <c r="K115" i="2"/>
  <c r="A117" i="2"/>
  <c r="J26" i="2" l="1"/>
  <c r="I26" i="2"/>
  <c r="E56" i="2"/>
  <c r="B57" i="2" s="1"/>
  <c r="C56" i="2"/>
  <c r="D56" i="2"/>
  <c r="B107" i="3"/>
  <c r="H31" i="2"/>
  <c r="F61" i="2"/>
  <c r="K62" i="2"/>
  <c r="C60" i="2"/>
  <c r="D60" i="2"/>
  <c r="D114" i="2"/>
  <c r="C114" i="2"/>
  <c r="H114" i="2" s="1"/>
  <c r="K116" i="2"/>
  <c r="F115" i="2"/>
  <c r="A118" i="2"/>
  <c r="J27" i="2" l="1"/>
  <c r="I27" i="2"/>
  <c r="C57" i="2"/>
  <c r="D57" i="2"/>
  <c r="E57" i="2"/>
  <c r="B58" i="2" s="1"/>
  <c r="E58" i="2" s="1"/>
  <c r="B59" i="2" s="1"/>
  <c r="E59" i="2" s="1"/>
  <c r="B60" i="2" s="1"/>
  <c r="E60" i="2" s="1"/>
  <c r="B61" i="2" s="1"/>
  <c r="E61" i="2" s="1"/>
  <c r="B62" i="2" s="1"/>
  <c r="B108" i="3"/>
  <c r="H32" i="2"/>
  <c r="D61" i="2"/>
  <c r="C61" i="2"/>
  <c r="F62" i="2"/>
  <c r="K63" i="2"/>
  <c r="K117" i="2"/>
  <c r="F116" i="2"/>
  <c r="C115" i="2"/>
  <c r="H115" i="2" s="1"/>
  <c r="D115" i="2"/>
  <c r="A119" i="2"/>
  <c r="J28" i="2" l="1"/>
  <c r="I28" i="2"/>
  <c r="E62" i="2"/>
  <c r="B63" i="2" s="1"/>
  <c r="B109" i="3"/>
  <c r="H33" i="2"/>
  <c r="F63" i="2"/>
  <c r="K64" i="2"/>
  <c r="C62" i="2"/>
  <c r="D62" i="2"/>
  <c r="F117" i="2"/>
  <c r="K118" i="2"/>
  <c r="D116" i="2"/>
  <c r="C116" i="2"/>
  <c r="H116" i="2" s="1"/>
  <c r="A120" i="2"/>
  <c r="B110" i="3" l="1"/>
  <c r="H34" i="2"/>
  <c r="I29" i="2"/>
  <c r="J29" i="2"/>
  <c r="E63" i="2"/>
  <c r="B64" i="2" s="1"/>
  <c r="D63" i="2"/>
  <c r="C63" i="2"/>
  <c r="K65" i="2"/>
  <c r="F64" i="2"/>
  <c r="C117" i="2"/>
  <c r="H117" i="2" s="1"/>
  <c r="D117" i="2"/>
  <c r="K119" i="2"/>
  <c r="F118" i="2"/>
  <c r="A121" i="2"/>
  <c r="B111" i="3" l="1"/>
  <c r="H35" i="2"/>
  <c r="J30" i="2"/>
  <c r="I30" i="2"/>
  <c r="E64" i="2"/>
  <c r="B65" i="2" s="1"/>
  <c r="D64" i="2"/>
  <c r="C64" i="2"/>
  <c r="K66" i="2"/>
  <c r="F65" i="2"/>
  <c r="D118" i="2"/>
  <c r="C118" i="2"/>
  <c r="H118" i="2" s="1"/>
  <c r="F119" i="2"/>
  <c r="K120" i="2"/>
  <c r="A122" i="2"/>
  <c r="B112" i="3" l="1"/>
  <c r="H36" i="2"/>
  <c r="J31" i="2"/>
  <c r="I31" i="2"/>
  <c r="E65" i="2"/>
  <c r="B66" i="2" s="1"/>
  <c r="D65" i="2"/>
  <c r="C65" i="2"/>
  <c r="F66" i="2"/>
  <c r="K67" i="2"/>
  <c r="K121" i="2"/>
  <c r="F120" i="2"/>
  <c r="C119" i="2"/>
  <c r="H119" i="2" s="1"/>
  <c r="D119" i="2"/>
  <c r="A123" i="2"/>
  <c r="B113" i="3" l="1"/>
  <c r="H37" i="2"/>
  <c r="I32" i="2"/>
  <c r="J32" i="2"/>
  <c r="E66" i="2"/>
  <c r="B67" i="2" s="1"/>
  <c r="K68" i="2"/>
  <c r="F67" i="2"/>
  <c r="D66" i="2"/>
  <c r="C66" i="2"/>
  <c r="K122" i="2"/>
  <c r="F121" i="2"/>
  <c r="C120" i="2"/>
  <c r="H120" i="2" s="1"/>
  <c r="D120" i="2"/>
  <c r="A124" i="2"/>
  <c r="E67" i="2" l="1"/>
  <c r="B68" i="2" s="1"/>
  <c r="J33" i="2"/>
  <c r="I33" i="2"/>
  <c r="F68" i="2"/>
  <c r="K69" i="2"/>
  <c r="C67" i="2"/>
  <c r="D67" i="2"/>
  <c r="F122" i="2"/>
  <c r="K123" i="2"/>
  <c r="D121" i="2"/>
  <c r="C121" i="2"/>
  <c r="H121" i="2" s="1"/>
  <c r="A125" i="2"/>
  <c r="E68" i="2" l="1"/>
  <c r="B69" i="2" s="1"/>
  <c r="I34" i="2"/>
  <c r="J34" i="2"/>
  <c r="D68" i="2"/>
  <c r="C68" i="2"/>
  <c r="K70" i="2"/>
  <c r="F69" i="2"/>
  <c r="D122" i="2"/>
  <c r="C122" i="2"/>
  <c r="H122" i="2" s="1"/>
  <c r="F123" i="2"/>
  <c r="K124" i="2"/>
  <c r="J35" i="2" l="1"/>
  <c r="I35" i="2"/>
  <c r="D69" i="2"/>
  <c r="C69" i="2"/>
  <c r="E69" i="2"/>
  <c r="B70" i="2" s="1"/>
  <c r="K71" i="2"/>
  <c r="F71" i="2" s="1"/>
  <c r="F70" i="2"/>
  <c r="F124" i="2"/>
  <c r="K125" i="2"/>
  <c r="F125" i="2" s="1"/>
  <c r="D123" i="2"/>
  <c r="C123" i="2"/>
  <c r="H123" i="2" s="1"/>
  <c r="J36" i="2" l="1"/>
  <c r="I36" i="2"/>
  <c r="E70" i="2"/>
  <c r="B71" i="2" s="1"/>
  <c r="E71" i="2" s="1"/>
  <c r="D70" i="2"/>
  <c r="C70" i="2"/>
  <c r="C71" i="2"/>
  <c r="D71" i="2"/>
  <c r="D124" i="2"/>
  <c r="C124" i="2"/>
  <c r="H124" i="2" s="1"/>
  <c r="C125" i="2"/>
  <c r="H125" i="2" s="1"/>
  <c r="D125" i="2"/>
  <c r="D72" i="2" l="1"/>
  <c r="D73" i="2" s="1"/>
  <c r="D84" i="2" s="1"/>
  <c r="D91" i="3"/>
  <c r="I37" i="2"/>
  <c r="J37" i="2"/>
  <c r="C72" i="2"/>
  <c r="D80" i="2" l="1"/>
  <c r="I80" i="2" s="1"/>
  <c r="D82" i="2"/>
  <c r="A97" i="2" s="1"/>
  <c r="D83" i="2"/>
  <c r="D79" i="2"/>
  <c r="F80" i="2" s="1"/>
  <c r="D85" i="2"/>
  <c r="A100" i="2" s="1"/>
  <c r="D81" i="2"/>
  <c r="I81" i="2" s="1"/>
  <c r="D98" i="3"/>
  <c r="D94" i="3"/>
  <c r="D95" i="3"/>
  <c r="D99" i="3"/>
  <c r="D100" i="3"/>
  <c r="D96" i="3"/>
  <c r="D101" i="3"/>
  <c r="D97" i="3"/>
  <c r="I84" i="2"/>
  <c r="A99" i="2"/>
  <c r="I85" i="2"/>
  <c r="A95" i="2"/>
  <c r="A98" i="2"/>
  <c r="I83" i="2"/>
  <c r="I79" i="2" l="1"/>
  <c r="A94" i="2"/>
  <c r="A101" i="2" s="1"/>
  <c r="B104" i="2" s="1"/>
  <c r="I82" i="2"/>
  <c r="A96" i="2"/>
  <c r="E104" i="2" l="1"/>
  <c r="B105" i="2" s="1"/>
  <c r="D104" i="2"/>
  <c r="C104" i="2"/>
  <c r="H104" i="2" l="1"/>
  <c r="E105" i="2"/>
  <c r="B106" i="2" s="1"/>
  <c r="C105" i="2"/>
  <c r="H105" i="2" s="1"/>
  <c r="D105" i="2"/>
  <c r="E106" i="2" l="1"/>
  <c r="B107" i="2" s="1"/>
  <c r="D106" i="2"/>
  <c r="C106" i="2"/>
  <c r="H106" i="2" s="1"/>
  <c r="E107" i="2" l="1"/>
  <c r="B108" i="2" s="1"/>
  <c r="D107" i="2"/>
  <c r="C107" i="2"/>
  <c r="H107" i="2" l="1"/>
  <c r="E108" i="2"/>
  <c r="B109" i="2" s="1"/>
  <c r="D108" i="2"/>
  <c r="C108" i="2"/>
  <c r="H108" i="2" s="1"/>
  <c r="E109" i="2" l="1"/>
  <c r="B110" i="2" s="1"/>
  <c r="C109" i="2"/>
  <c r="H109" i="2" s="1"/>
  <c r="D109" i="2"/>
  <c r="E110" i="2" l="1"/>
  <c r="B111" i="2" s="1"/>
  <c r="C110" i="2"/>
  <c r="D110" i="2"/>
  <c r="H110" i="2" l="1"/>
  <c r="E111" i="2"/>
  <c r="B112" i="2" s="1"/>
  <c r="E112" i="2" s="1"/>
  <c r="B113" i="2" s="1"/>
  <c r="E113" i="2" s="1"/>
  <c r="B114" i="2" s="1"/>
  <c r="E114" i="2" s="1"/>
  <c r="B115" i="2" s="1"/>
  <c r="E115" i="2" s="1"/>
  <c r="B116" i="2" s="1"/>
  <c r="E116" i="2" s="1"/>
  <c r="B117" i="2" s="1"/>
  <c r="E117" i="2" s="1"/>
  <c r="B118" i="2" s="1"/>
  <c r="E118" i="2" s="1"/>
  <c r="B119" i="2" s="1"/>
  <c r="E119" i="2" s="1"/>
  <c r="B120" i="2" s="1"/>
  <c r="E120" i="2" s="1"/>
  <c r="B121" i="2" s="1"/>
  <c r="E121" i="2" s="1"/>
  <c r="B122" i="2" s="1"/>
  <c r="E122" i="2" s="1"/>
  <c r="B123" i="2" s="1"/>
  <c r="E123" i="2" s="1"/>
  <c r="B124" i="2" s="1"/>
  <c r="E124" i="2" s="1"/>
  <c r="B125" i="2" s="1"/>
  <c r="E125" i="2" s="1"/>
  <c r="D111" i="2"/>
  <c r="D126" i="2" s="1"/>
  <c r="D127" i="2" s="1"/>
  <c r="C111" i="2"/>
  <c r="H111" i="2" s="1"/>
  <c r="H126" i="2" l="1"/>
  <c r="C126" i="2"/>
  <c r="B133" i="2" l="1"/>
  <c r="C133" i="2" s="1"/>
  <c r="B132" i="2"/>
  <c r="C132" i="2" s="1"/>
  <c r="B129" i="2"/>
  <c r="C129" i="2" s="1"/>
  <c r="B130" i="2"/>
  <c r="C130" i="2" s="1"/>
  <c r="B135" i="2"/>
  <c r="C135" i="2" s="1"/>
  <c r="B134" i="2"/>
  <c r="C134" i="2" s="1"/>
  <c r="B131" i="2"/>
  <c r="C131" i="2" s="1"/>
  <c r="C136" i="2" l="1"/>
  <c r="F131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Cipriano</author>
    <author>Usuario</author>
  </authors>
  <commentList>
    <comment ref="D19" authorId="0" shapeId="0" xr:uid="{00000000-0006-0000-0100-000001000000}">
      <text>
        <r>
          <rPr>
            <sz val="8"/>
            <color indexed="81"/>
            <rFont val="Tahoma"/>
            <family val="2"/>
          </rPr>
          <t>Este número não pode conter falhas, pois os recursos serão encaminhados para amortizar a cédula, sendo assim, se estiver errado, o pagamento sairá errado.</t>
        </r>
      </text>
    </comment>
    <comment ref="D20" authorId="0" shapeId="0" xr:uid="{00000000-0006-0000-0100-000002000000}">
      <text>
        <r>
          <rPr>
            <sz val="8"/>
            <color indexed="81"/>
            <rFont val="Tahoma"/>
            <family val="2"/>
          </rPr>
          <t>É a data da assinatura da cédula. Normalmente encontrado no final.</t>
        </r>
      </text>
    </comment>
    <comment ref="D21" authorId="0" shapeId="0" xr:uid="{00000000-0006-0000-0100-000003000000}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1" authorId="1" shapeId="0" xr:uid="{00000000-0006-0000-0100-000004000000}">
      <text>
        <r>
          <rPr>
            <sz val="8"/>
            <color indexed="81"/>
            <rFont val="Tahoma"/>
            <family val="2"/>
          </rPr>
          <t xml:space="preserve">Somente deverá ser colocado o valor que se refere ao PROGRAMA MENOS JUROS, outros valores liberado juntamente com a cédula, não é valido.
</t>
        </r>
      </text>
    </comment>
    <comment ref="D22" authorId="0" shapeId="0" xr:uid="{00000000-0006-0000-0100-000005000000}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2" authorId="1" shapeId="0" xr:uid="{00000000-0006-0000-0100-000006000000}">
      <text>
        <r>
          <rPr>
            <sz val="8"/>
            <color indexed="81"/>
            <rFont val="Tahoma"/>
            <family val="2"/>
          </rPr>
          <t xml:space="preserve">Somente deverá ser colocado o valor que se refere ao PROGRAMA MENOS JUROS, outros valores liberado juntamente com a cédula, não é valido.
</t>
        </r>
      </text>
    </comment>
    <comment ref="D23" authorId="0" shapeId="0" xr:uid="{00000000-0006-0000-0100-000007000000}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3" authorId="1" shapeId="0" xr:uid="{00000000-0006-0000-0100-000008000000}">
      <text>
        <r>
          <rPr>
            <sz val="8"/>
            <color indexed="81"/>
            <rFont val="Tahoma"/>
            <family val="2"/>
          </rPr>
          <t xml:space="preserve">Somente deverá ser colocado o valor que se refere ao PROGRAMA MENOS JUROS, outros valores liberado juntamente com a cédula, não é valido.
</t>
        </r>
      </text>
    </comment>
    <comment ref="D24" authorId="0" shapeId="0" xr:uid="{00000000-0006-0000-0100-000009000000}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4" authorId="1" shapeId="0" xr:uid="{00000000-0006-0000-0100-00000A000000}">
      <text>
        <r>
          <rPr>
            <sz val="8"/>
            <color indexed="81"/>
            <rFont val="Tahoma"/>
            <family val="2"/>
          </rPr>
          <t xml:space="preserve">Somente deverá ser colocado o valor que se refere ao PROGRAMA MENOS JUROS, outros valores liberado juntamente com a cédula, não é valido.
</t>
        </r>
      </text>
    </comment>
    <comment ref="D25" authorId="0" shapeId="0" xr:uid="{00000000-0006-0000-0100-00000B000000}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5" authorId="1" shapeId="0" xr:uid="{00000000-0006-0000-0100-00000C000000}">
      <text>
        <r>
          <rPr>
            <sz val="8"/>
            <color indexed="81"/>
            <rFont val="Tahoma"/>
            <family val="2"/>
          </rPr>
          <t xml:space="preserve">Somente deverá ser colocado o valor que se refere ao PROGRAMA MENOS JUROS, outros valores liberado juntamente com a cédula, não é valido.
</t>
        </r>
      </text>
    </comment>
    <comment ref="D26" authorId="0" shapeId="0" xr:uid="{00000000-0006-0000-0100-00000D000000}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6" authorId="1" shapeId="0" xr:uid="{00000000-0006-0000-0100-00000E000000}">
      <text>
        <r>
          <rPr>
            <sz val="8"/>
            <color indexed="81"/>
            <rFont val="Tahoma"/>
            <family val="2"/>
          </rPr>
          <t xml:space="preserve">Somente deverá ser colocado o valor que se refere ao PROGRAMA MENOS JUROS, outros valores liberado juntamente com a cédula, não é valido.
</t>
        </r>
      </text>
    </comment>
    <comment ref="D27" authorId="0" shapeId="0" xr:uid="{00000000-0006-0000-0100-00000F000000}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7" authorId="1" shapeId="0" xr:uid="{00000000-0006-0000-0100-000010000000}">
      <text>
        <r>
          <rPr>
            <sz val="8"/>
            <color indexed="81"/>
            <rFont val="Tahoma"/>
            <family val="2"/>
          </rPr>
          <t xml:space="preserve">Somente deverá ser colocado o valor que se refere ao PROGRAMA MENOS JUROS, outros valores liberado juntamente com a cédula, não é valido.
</t>
        </r>
      </text>
    </comment>
    <comment ref="D28" authorId="1" shapeId="0" xr:uid="{00000000-0006-0000-0100-000011000000}">
      <text>
        <r>
          <rPr>
            <b/>
            <sz val="8"/>
            <color indexed="81"/>
            <rFont val="Tahoma"/>
            <family val="2"/>
          </rPr>
          <t>Usuario:</t>
        </r>
        <r>
          <rPr>
            <sz val="8"/>
            <color indexed="81"/>
            <rFont val="Tahoma"/>
            <family val="2"/>
          </rPr>
          <t xml:space="preserve">
Use a barra de rolagem ao lado para indicar qual o juro que está estipulado na cédula.</t>
        </r>
      </text>
    </comment>
    <comment ref="D29" authorId="0" shapeId="0" xr:uid="{00000000-0006-0000-0100-000012000000}">
      <text>
        <r>
          <rPr>
            <sz val="8"/>
            <color indexed="81"/>
            <rFont val="Tahoma"/>
            <family val="2"/>
          </rPr>
          <t>Data refere-se à parcela que inclui capital e juros. É a primeira parcela amortização de capital (capital + juros).</t>
        </r>
      </text>
    </comment>
    <comment ref="D30" authorId="0" shapeId="0" xr:uid="{00000000-0006-0000-0100-000013000000}">
      <text>
        <r>
          <rPr>
            <sz val="8"/>
            <color indexed="81"/>
            <rFont val="Tahoma"/>
            <family val="2"/>
          </rPr>
          <t>Deve ser colocado o número de parcelas que amortização (max.8), capital+juros. Não considere na conta aquelas parcelas que refere-se somente a juros, caso tenha.</t>
        </r>
      </text>
    </comment>
    <comment ref="D31" authorId="1" shapeId="0" xr:uid="{00000000-0006-0000-0100-000014000000}">
      <text>
        <r>
          <rPr>
            <b/>
            <sz val="8"/>
            <color indexed="81"/>
            <rFont val="Tahoma"/>
            <family val="2"/>
          </rPr>
          <t>Usuario:</t>
        </r>
        <r>
          <rPr>
            <sz val="8"/>
            <color indexed="81"/>
            <rFont val="Tahoma"/>
            <family val="2"/>
          </rPr>
          <t xml:space="preserve">
Use a barra de rolagem ao lado para identificar qual a periodicidade do financiamento</t>
        </r>
      </text>
    </comment>
    <comment ref="D32" authorId="0" shapeId="0" xr:uid="{00000000-0006-0000-0100-000015000000}">
      <text>
        <r>
          <rPr>
            <sz val="8"/>
            <color indexed="81"/>
            <rFont val="Tahoma"/>
            <family val="2"/>
          </rPr>
          <t>Deve conter o número e o dígito. Ex. 1-9</t>
        </r>
      </text>
    </comment>
    <comment ref="D33" authorId="0" shapeId="0" xr:uid="{00000000-0006-0000-0100-000016000000}">
      <text>
        <r>
          <rPr>
            <sz val="8"/>
            <color indexed="81"/>
            <rFont val="Tahoma"/>
            <family val="2"/>
          </rPr>
          <t xml:space="preserve">
Ex. BANCO DO BRASIL</t>
        </r>
      </text>
    </comment>
    <comment ref="D34" authorId="0" shapeId="0" xr:uid="{00000000-0006-0000-0100-000017000000}">
      <text>
        <r>
          <rPr>
            <sz val="8"/>
            <color indexed="81"/>
            <rFont val="Tahoma"/>
            <family val="2"/>
          </rPr>
          <t>EX. CENTRO, FORQUILHINHA, TRINDADE, CHAPECÓ...</t>
        </r>
      </text>
    </comment>
    <comment ref="D35" authorId="1" shapeId="0" xr:uid="{00000000-0006-0000-0100-000018000000}">
      <text>
        <r>
          <rPr>
            <b/>
            <sz val="8"/>
            <color indexed="81"/>
            <rFont val="Tahoma"/>
            <family val="2"/>
          </rPr>
          <t>Usuario:</t>
        </r>
        <r>
          <rPr>
            <sz val="8"/>
            <color indexed="81"/>
            <rFont val="Tahoma"/>
            <family val="2"/>
          </rPr>
          <t xml:space="preserve">
Coloque o número e o dígito da conta corrente. Deve ser a conta corrente onde foi feito o financiamento.</t>
        </r>
      </text>
    </comment>
  </commentList>
</comments>
</file>

<file path=xl/sharedStrings.xml><?xml version="1.0" encoding="utf-8"?>
<sst xmlns="http://schemas.openxmlformats.org/spreadsheetml/2006/main" count="330" uniqueCount="149">
  <si>
    <t>liberação</t>
  </si>
  <si>
    <t>quando vence a primeira parcela</t>
  </si>
  <si>
    <t>quantas parcelas tem</t>
  </si>
  <si>
    <t>periodicidade</t>
  </si>
  <si>
    <t>anual</t>
  </si>
  <si>
    <t>c</t>
  </si>
  <si>
    <t>soma dos juros</t>
  </si>
  <si>
    <t>total liberado</t>
  </si>
  <si>
    <t>data</t>
  </si>
  <si>
    <t>mov</t>
  </si>
  <si>
    <t>saldo</t>
  </si>
  <si>
    <t>sem</t>
  </si>
  <si>
    <t>tri</t>
  </si>
  <si>
    <t>bi</t>
  </si>
  <si>
    <t>m</t>
  </si>
  <si>
    <t>juro</t>
  </si>
  <si>
    <t>PERIODICIDADE</t>
  </si>
  <si>
    <t>JUROS</t>
  </si>
  <si>
    <t>Fundo Estadual de Desenvolvimento Rural</t>
  </si>
  <si>
    <t>COMUNIDADE=</t>
  </si>
  <si>
    <t>CIDADE=</t>
  </si>
  <si>
    <t>CEP=</t>
  </si>
  <si>
    <t>Nº CÉDULA=</t>
  </si>
  <si>
    <t>DATA CÉDULA=</t>
  </si>
  <si>
    <t>VENCIMENTO DA PRIMEIRA PARCELA=</t>
  </si>
  <si>
    <t>NÚMERO DE PARCELA DE CAPITAL=</t>
  </si>
  <si>
    <t>NÚMERO DA AGÊNCIA=</t>
  </si>
  <si>
    <t>NOME DO BANCO=</t>
  </si>
  <si>
    <t>NOME DA AGÊNCIA DO BANCO=</t>
  </si>
  <si>
    <t>nome:</t>
  </si>
  <si>
    <t>end:</t>
  </si>
  <si>
    <t>cidade:</t>
  </si>
  <si>
    <t>CPF</t>
  </si>
  <si>
    <t>ESTADO DE SANTA CATARINA</t>
  </si>
  <si>
    <t>FUNDO ESTADUAL DE DESENVOLVIMENTO RURAL</t>
  </si>
  <si>
    <t>END.:</t>
  </si>
  <si>
    <t>CIDADE:</t>
  </si>
  <si>
    <t xml:space="preserve">    -  SC</t>
  </si>
  <si>
    <t xml:space="preserve">       CEP.:</t>
  </si>
  <si>
    <t>NOME DO BANCO:</t>
  </si>
  <si>
    <t>Nº CÉDULA:</t>
  </si>
  <si>
    <t>DATA:</t>
  </si>
  <si>
    <t>NOME AGÊNCIA:</t>
  </si>
  <si>
    <t xml:space="preserve">PARÁGRAFO ÚNICO </t>
  </si>
  <si>
    <t>CLÁUSULA SEGUNDA - DAS OBRIGAÇÕES DA SECRETARIA</t>
  </si>
  <si>
    <t>CLÁUSULA TERCEIRA - DAS OBRIGAÇÕES DO(A) AGRICULTOR(A)</t>
  </si>
  <si>
    <r>
      <t xml:space="preserve">a) Estar em dia com todos os programas da </t>
    </r>
    <r>
      <rPr>
        <b/>
        <sz val="10"/>
        <rFont val="Arial"/>
        <family val="2"/>
      </rPr>
      <t>SECRETARIA</t>
    </r>
    <r>
      <rPr>
        <sz val="10"/>
        <rFont val="Arial"/>
        <family val="2"/>
      </rPr>
      <t>;</t>
    </r>
  </si>
  <si>
    <t>CLÁUSULA QUARTA - DA RESCISÃO</t>
  </si>
  <si>
    <t xml:space="preserve">CLÁUSULA QUINTA - DO VALOR </t>
  </si>
  <si>
    <t xml:space="preserve">O valor do presente instrumento é de </t>
  </si>
  <si>
    <t xml:space="preserve">,  calculado  de  acordo  com  as normas </t>
  </si>
  <si>
    <t>CLÁUSULA SEXTA - DO PRAZO</t>
  </si>
  <si>
    <t>Fica eleito o foro da Comarca de Florianópolis/SC para dirimir quaisquer dúvidas que se originarem da execução do presente instrumento, com renúncia de qualquer outra, por mais previlegiada que seja.</t>
  </si>
  <si>
    <t>Florianópolis,</t>
  </si>
  <si>
    <t>É UM CONTRATO GRUPAL?  ( S ou N )</t>
  </si>
  <si>
    <t>DATA PRIMEIRA LIBERAÇÃO RECURSOS=</t>
  </si>
  <si>
    <t>DATA SEGUNDA LIBERAÇÃO RECURSOS=</t>
  </si>
  <si>
    <t>DATA TERCEIRA LIBERAÇÃO RECURSOS=</t>
  </si>
  <si>
    <t>DATA QUARTA LIBERAÇÃO RECURSOS=</t>
  </si>
  <si>
    <t>DATA QUINTA LIBERAÇÃO RECURSOS=</t>
  </si>
  <si>
    <t>DATA SÉTIMA LIBERAÇÃO RECURSOS=</t>
  </si>
  <si>
    <t>VALOR LIBERADO =</t>
  </si>
  <si>
    <t>juros</t>
  </si>
  <si>
    <t xml:space="preserve">   ENQUADRAMENTO =</t>
  </si>
  <si>
    <t>AGÊNCIA nº:</t>
  </si>
  <si>
    <t>ANEXO AO PRÉ-ENQUADRAMENTO DO BENEFICIÁRIO(A) ABAIXO IDENTIFICADO(A)</t>
  </si>
  <si>
    <t>NOME REPRESENTANTE:</t>
  </si>
  <si>
    <t>CPF Nº</t>
  </si>
  <si>
    <t>ENDEREÇO:</t>
  </si>
  <si>
    <t>BLOCO DE PRODUTOR RURAL</t>
  </si>
  <si>
    <t>MUNICÍPIO:</t>
  </si>
  <si>
    <t>PREENCHA ABAIXO OS DADOS DOS DEMAIS COMPONENTES DO GRUPO</t>
  </si>
  <si>
    <t>NOME BENFICIARIO(A):</t>
  </si>
  <si>
    <t>HAVENDO NECESSIDADE DE MAIS COMPONENTES, IMPRIMA ESTA, DELETE OS NOMES E PREENCHA OUTRA</t>
  </si>
  <si>
    <t>NOME DE UMA TESTEMUNHA</t>
  </si>
  <si>
    <t>juros em</t>
  </si>
  <si>
    <t>data TC + 10 dias</t>
  </si>
  <si>
    <t>subvenção=</t>
  </si>
  <si>
    <t>C. Corrente:</t>
  </si>
  <si>
    <t>PARA USO EXCLUSIVO DO FUNDO ESTADUAL DE DESENVOLVIMENTO RURAL</t>
  </si>
  <si>
    <r>
      <t>CONFERÊNCIA</t>
    </r>
    <r>
      <rPr>
        <sz val="10"/>
        <rFont val="Arial"/>
        <family val="2"/>
      </rPr>
      <t xml:space="preserve"> - Documentação que fazem parte integrante deste Termo de Compromisso</t>
    </r>
  </si>
  <si>
    <t>primeiro vencimento</t>
  </si>
  <si>
    <t>SIM</t>
  </si>
  <si>
    <t xml:space="preserve">Pré-enquadramento </t>
  </si>
  <si>
    <t xml:space="preserve">Cedula Bancária  </t>
  </si>
  <si>
    <t xml:space="preserve">Laudo de Vistoria  </t>
  </si>
  <si>
    <t>NÃO</t>
  </si>
  <si>
    <t>Visto Conferente</t>
  </si>
  <si>
    <t>Comprov. Lib. Recursos</t>
  </si>
  <si>
    <t>número de dias entre a liberação e o primeiro vencimento</t>
  </si>
  <si>
    <t>número de dias entre a primeira parcela e o último vencimento</t>
  </si>
  <si>
    <t>soma de dias entre liberação e o último vencimento</t>
  </si>
  <si>
    <t>número de dias que tem oito anos + dois dias (bi-sexto)</t>
  </si>
  <si>
    <t>este valor é reduzido se o prazo for maior que 8 anos.</t>
  </si>
  <si>
    <t>total liberado válido</t>
  </si>
  <si>
    <t>é o percentual sobre a subvenção, que reduz para oito anos.</t>
  </si>
  <si>
    <t>soma dos valores válidos =</t>
  </si>
  <si>
    <t>LIMITE DE 8 ANOS</t>
  </si>
  <si>
    <t>SECRETARIA DE ESTADO DA AGRICULTURA E DA PESCA</t>
  </si>
  <si>
    <t xml:space="preserve">T E S T E M U N H A </t>
  </si>
  <si>
    <r>
      <t>Vistoria,  cópia legível  da  cédula</t>
    </r>
    <r>
      <rPr>
        <sz val="10"/>
        <rFont val="Arial"/>
        <family val="2"/>
      </rPr>
      <t xml:space="preserve">, identificada no </t>
    </r>
    <r>
      <rPr>
        <b/>
        <sz val="10"/>
        <rFont val="Arial"/>
        <family val="2"/>
      </rPr>
      <t>QUADRO 1</t>
    </r>
    <r>
      <rPr>
        <sz val="10"/>
        <rFont val="Arial"/>
        <family val="2"/>
      </rPr>
      <t>, que teve o valor de</t>
    </r>
  </si>
  <si>
    <t>O presente instrumento será rescindido pelo descumprimento de alguma de suas cláusulas ou por acordo mútuo.</t>
  </si>
  <si>
    <r>
      <t xml:space="preserve">O prazo de duração do presente instrumento encerrar-se-á quando da efetivação do pagamento da subvenção por parte da </t>
    </r>
    <r>
      <rPr>
        <b/>
        <sz val="10"/>
        <rFont val="Arial"/>
        <family val="2"/>
      </rPr>
      <t>SECRETARIA</t>
    </r>
    <r>
      <rPr>
        <sz val="10"/>
        <rFont val="Arial"/>
        <family val="2"/>
      </rPr>
      <t>.</t>
    </r>
  </si>
  <si>
    <t>PROGRAMA JURO ZERO AGRICULTURA PISCICULTURA</t>
  </si>
  <si>
    <t xml:space="preserve">Para firmeza  e  como prova de assim haverem pactuado, firmam o presente instrumento, em duas vias de igual teor, juntamente com a testemunha. </t>
  </si>
  <si>
    <t>DATA SEXTA LIBERAÇÃO RECURSOS=</t>
  </si>
  <si>
    <t>Bairro Itacorubi, Florianópolis/SC</t>
  </si>
  <si>
    <t>DIRETORIA DE COOPERATIVISMO E AGRONEGÓCIOS</t>
  </si>
  <si>
    <r>
      <t xml:space="preserve">Fazem parte integrantes e complementares deste instrumento, </t>
    </r>
    <r>
      <rPr>
        <b/>
        <sz val="10"/>
        <rFont val="Arial"/>
        <family val="2"/>
      </rPr>
      <t>comprovante da liberação dos recursos, identificando os valores utilizados  para o  Projeto,  uma  via do  Laudo  de</t>
    </r>
  </si>
  <si>
    <t>b) Aplicar os recursos em projetos que visem atender ao PROGRAMA.</t>
  </si>
  <si>
    <t>TERMO DE COMPROMISSO PROGRAMA DE SUBVENÇÃO MENOS JUROS AGRICULTURA E PESCA</t>
  </si>
  <si>
    <t>JÁ ESTÁ PROGRAMADO PARA EMITIR SOMENTE O TERMO DE COMPROMISSO. NÃO PRECISA SELECIONAR</t>
  </si>
  <si>
    <t>Valor Liberação</t>
  </si>
  <si>
    <t>Data Liberação</t>
  </si>
  <si>
    <t>Taxa de juros</t>
  </si>
  <si>
    <t>Nº de parcelas</t>
  </si>
  <si>
    <t>Carência</t>
  </si>
  <si>
    <t>Primeiro Vencimento</t>
  </si>
  <si>
    <t>Vencimento Operação</t>
  </si>
  <si>
    <t xml:space="preserve">A SECRETARIA  obriga-se  a  repassar diretamente ao  agente  financeiro da  operação, através da conta  corrente do(a)  AGRICULTOR(A), o valor dos juros  calculados considerando as  datas  aprazadas na  cédula  limitada  a  8 anos, ficando  o  cálculo  dos  juros, nunca  superior  a </t>
  </si>
  <si>
    <t>Periodicidade</t>
  </si>
  <si>
    <t>CLÁUSULA SÉTIMA - DO FORO</t>
  </si>
  <si>
    <t xml:space="preserve">QUALQUER DÚVIDA COM O PREENCHIMENTO, FAVOR CONTACTAR Gerência de POLITICAS PÚBLICAS - SAR/DICA  </t>
  </si>
  <si>
    <t>Cadastre normalmente as datas e os valores liberados. Não se preocupe com o limite de R$ 100.000,00, o sistema validará os valores até que chegue ao valor de R$ 100.000,00. Mas não esqueça que são somente os valores dos itens do Programa.</t>
  </si>
  <si>
    <t>SAR/DICA</t>
  </si>
  <si>
    <t>Gerente de Fomento Agropecuário</t>
  </si>
  <si>
    <t>Secretaria de Estado da Agricultura, da Pesca e do Desenvolvimento Rural</t>
  </si>
  <si>
    <t xml:space="preserve">Rodovia Admar Gonzaga, 1486 - CEP 88.034-001 </t>
  </si>
  <si>
    <t xml:space="preserve">Gerência de Gestão Social e Políticas Públicas </t>
  </si>
  <si>
    <t>SECRETARIA DE ESTADO DA AGRICULTURA, DA PESCA E DO DESENVOLVIMENTO RURAL</t>
  </si>
  <si>
    <t xml:space="preserve">Diretoria de Cooperativismo e Agronegócios  </t>
  </si>
  <si>
    <t xml:space="preserve">CLÁUSULA PRIMEIRA - DO OBJETO </t>
  </si>
  <si>
    <t>Anual</t>
  </si>
  <si>
    <t>Semestral</t>
  </si>
  <si>
    <t xml:space="preserve">PERIODICIDADE=        </t>
  </si>
  <si>
    <t>Nº SGPe:</t>
  </si>
  <si>
    <r>
      <t xml:space="preserve">PREENCHA TODOS OS QUADROS QUE SÃO DA COR AZUL E DEPOIS </t>
    </r>
    <r>
      <rPr>
        <b/>
        <sz val="10"/>
        <color indexed="12"/>
        <rFont val="Arial"/>
        <family val="2"/>
      </rPr>
      <t>EMITA UMA VIA DO CONTRATO</t>
    </r>
    <r>
      <rPr>
        <b/>
        <sz val="10"/>
        <rFont val="Arial"/>
        <family val="2"/>
      </rPr>
      <t>, COLHA ASSINATURAS DA TESTEMUNHA  E AGRICULTOR E ENCAMINHE PARA:</t>
    </r>
  </si>
  <si>
    <t>Nome conferente:</t>
  </si>
  <si>
    <t xml:space="preserve"> </t>
  </si>
  <si>
    <t>CNPJ:</t>
  </si>
  <si>
    <t>VALOR DOS JUROS:</t>
  </si>
  <si>
    <t>aplicados em itens previstos no PROGRAMA, conforme estabelece a Resolução nº 058/2019/SAR/Cederural, de 15 de Maio de 2019  e a Resolução 01/2020 de 02/04/2020 e uma via do Formulário de Pré-enquadramento, devidamente deferido e assinado pelo responsável.</t>
  </si>
  <si>
    <t>estabelecidas pela Resolução nº 058/2019/SAR/Cederural, de 15 de Maio de 2019 e 01/2020 de 05/04/2020, que será encaminhado para amortização da cédula conforme reza a cláusula segunda deste instrumento.</t>
  </si>
  <si>
    <t>CONTA CORRENTE  DA AGROINDÚSTRIA/COOPERATIVA=</t>
  </si>
  <si>
    <r>
      <t xml:space="preserve">Termo de Compromisso que entre si fazem o Estado de Santa Catarina, através da Secretaria de Estado da Agricultura, da Pesca e do Desenvolvimento Rural, pelo Fundo Estadual de Desenvolvimento Rural e a </t>
    </r>
    <r>
      <rPr>
        <b/>
        <sz val="10"/>
        <rFont val="Arial"/>
        <family val="2"/>
      </rPr>
      <t>AGRAGROINDÚSTRIA/COOPERATIVA</t>
    </r>
    <r>
      <rPr>
        <sz val="10"/>
        <rFont val="Arial"/>
        <family val="2"/>
      </rPr>
      <t xml:space="preserve">, qualificado(a) e identificado(a) no </t>
    </r>
    <r>
      <rPr>
        <b/>
        <sz val="10"/>
        <rFont val="Arial"/>
        <family val="2"/>
      </rPr>
      <t xml:space="preserve">QUADRO 1 </t>
    </r>
    <r>
      <rPr>
        <sz val="10"/>
        <rFont val="Arial"/>
        <family val="2"/>
      </rPr>
      <t>deste instrumento.</t>
    </r>
  </si>
  <si>
    <t>QUADRO 1: IDENTIFICAÇÃO AGROINDÚSTRIA/COOPERATIVA)</t>
  </si>
  <si>
    <t>INSCR. ESTADUAL:</t>
  </si>
  <si>
    <r>
      <t xml:space="preserve">O Estado de Santa Catarina, através da Secretaria de Estado da Agricultura, da Pesca e do Desenvolvimento Rural, pelo Fundo Estadual de Desenvolvimento Rural - FDR,  CNPJ   13.561.339/0001-09,  neste ato representante pelo seu Gerente, infra-assinado, doravante denominado simplesmente </t>
    </r>
    <r>
      <rPr>
        <b/>
        <sz val="10"/>
        <rFont val="Arial"/>
        <family val="2"/>
      </rPr>
      <t>SECRETARIA</t>
    </r>
    <r>
      <rPr>
        <sz val="10"/>
        <rFont val="Arial"/>
        <family val="2"/>
      </rPr>
      <t xml:space="preserve"> e A) </t>
    </r>
    <r>
      <rPr>
        <b/>
        <sz val="10"/>
        <rFont val="Arial"/>
        <family val="2"/>
      </rPr>
      <t>AGROINDÚSTRIA/COOPERATIVA</t>
    </r>
    <r>
      <rPr>
        <sz val="10"/>
        <rFont val="Arial"/>
        <family val="2"/>
      </rPr>
      <t xml:space="preserve">, aqui  qualificadada) e identificada  no </t>
    </r>
    <r>
      <rPr>
        <b/>
        <sz val="10"/>
        <rFont val="Arial"/>
        <family val="2"/>
      </rPr>
      <t xml:space="preserve">QUADRO  1 </t>
    </r>
    <r>
      <rPr>
        <sz val="10"/>
        <rFont val="Arial"/>
        <family val="2"/>
      </rPr>
      <t>e infra-assinado, têm  justo e contratado o presente instrumento, mediante as seguintes cláusulas e condições:</t>
    </r>
  </si>
  <si>
    <t>O objeto do presente  Termo  de  Compromisso  é subvencionar parte dos juros dos financiamentos contraído pela Agroindústria Rura/Cooperativa, conforme reza a Resolução nº 058/2019/SAR/Cederural, de 15 de Maio de 2019 e a Resolução 01/2020 de 02/04/2020, para aplicar em projetos previstos no PROGRAMA.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</si>
</sst>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_(&quot;R$ &quot;* #,##0.00_);_(&quot;R$ &quot;* \(#,##0.00\);_(&quot;R$ &quot;* &quot;-&quot;??_);_(@_)"/>
    <numFmt numFmtId="165" formatCode="_(* #,##0.00_);_(* \(#,##0.00\);_(* &quot;-&quot;??_);_(@_)"/>
    <numFmt numFmtId="166" formatCode="_(* #,##0.000_);_(* \(#,##0.000\);_(* &quot;-&quot;??_);_(@_)"/>
    <numFmt numFmtId="167" formatCode="_(* #,##0.0_);_(* \(#,##0.0\);_(* &quot;-&quot;??_);_(@_)"/>
    <numFmt numFmtId="168" formatCode="d\-mmm\-yy"/>
    <numFmt numFmtId="169" formatCode="[$-416]d\ \ mmmm\,\ yyyy;@"/>
    <numFmt numFmtId="170" formatCode="dd/mm/yy;@"/>
    <numFmt numFmtId="171" formatCode="_(* #,##0.0000000_);_(* \(#,##0.0000000\);_(* &quot;-&quot;??_);_(@_)"/>
    <numFmt numFmtId="172" formatCode="00000\-000"/>
    <numFmt numFmtId="173" formatCode="#,##0.0"/>
    <numFmt numFmtId="174" formatCode="00000000000"/>
    <numFmt numFmtId="175" formatCode="0000000"/>
  </numFmts>
  <fonts count="19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color indexed="12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0"/>
      <color indexed="18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color indexed="10"/>
      <name val="Arial"/>
      <family val="2"/>
    </font>
    <font>
      <sz val="10"/>
      <color theme="0"/>
      <name val="Arial"/>
      <family val="2"/>
    </font>
    <font>
      <sz val="10"/>
      <color rgb="FFFF0000"/>
      <name val="Arial"/>
      <family val="2"/>
    </font>
    <font>
      <b/>
      <sz val="1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302">
    <xf numFmtId="0" fontId="0" fillId="0" borderId="0" xfId="0"/>
    <xf numFmtId="14" fontId="0" fillId="0" borderId="0" xfId="0" applyNumberFormat="1"/>
    <xf numFmtId="0" fontId="0" fillId="2" borderId="0" xfId="0" applyFill="1" applyAlignment="1">
      <alignment horizontal="center"/>
    </xf>
    <xf numFmtId="2" fontId="0" fillId="0" borderId="0" xfId="0" applyNumberFormat="1"/>
    <xf numFmtId="0" fontId="3" fillId="3" borderId="1" xfId="0" applyFont="1" applyFill="1" applyBorder="1" applyProtection="1">
      <protection hidden="1"/>
    </xf>
    <xf numFmtId="0" fontId="3" fillId="3" borderId="2" xfId="0" applyFont="1" applyFill="1" applyBorder="1" applyProtection="1">
      <protection hidden="1"/>
    </xf>
    <xf numFmtId="0" fontId="0" fillId="3" borderId="3" xfId="0" applyFill="1" applyBorder="1" applyProtection="1">
      <protection hidden="1"/>
    </xf>
    <xf numFmtId="0" fontId="0" fillId="3" borderId="0" xfId="0" applyFill="1" applyProtection="1">
      <protection hidden="1"/>
    </xf>
    <xf numFmtId="0" fontId="0" fillId="3" borderId="0" xfId="0" applyFill="1"/>
    <xf numFmtId="0" fontId="3" fillId="3" borderId="4" xfId="0" applyFont="1" applyFill="1" applyBorder="1" applyProtection="1">
      <protection hidden="1"/>
    </xf>
    <xf numFmtId="0" fontId="3" fillId="3" borderId="0" xfId="0" applyFont="1" applyFill="1" applyBorder="1" applyProtection="1">
      <protection hidden="1"/>
    </xf>
    <xf numFmtId="0" fontId="0" fillId="3" borderId="5" xfId="0" applyFill="1" applyBorder="1" applyProtection="1">
      <protection hidden="1"/>
    </xf>
    <xf numFmtId="0" fontId="3" fillId="3" borderId="6" xfId="0" applyFont="1" applyFill="1" applyBorder="1" applyProtection="1">
      <protection hidden="1"/>
    </xf>
    <xf numFmtId="0" fontId="3" fillId="3" borderId="7" xfId="0" applyFont="1" applyFill="1" applyBorder="1" applyProtection="1">
      <protection hidden="1"/>
    </xf>
    <xf numFmtId="0" fontId="0" fillId="3" borderId="8" xfId="0" applyFill="1" applyBorder="1" applyProtection="1">
      <protection hidden="1"/>
    </xf>
    <xf numFmtId="0" fontId="0" fillId="3" borderId="0" xfId="0" applyFill="1" applyBorder="1" applyProtection="1">
      <protection locked="0"/>
    </xf>
    <xf numFmtId="0" fontId="0" fillId="3" borderId="0" xfId="0" applyFill="1" applyBorder="1"/>
    <xf numFmtId="0" fontId="0" fillId="3" borderId="0" xfId="0" applyFill="1" applyBorder="1" applyProtection="1">
      <protection hidden="1"/>
    </xf>
    <xf numFmtId="0" fontId="0" fillId="3" borderId="9" xfId="0" applyFill="1" applyBorder="1" applyProtection="1">
      <protection hidden="1"/>
    </xf>
    <xf numFmtId="166" fontId="0" fillId="3" borderId="0" xfId="2" applyNumberFormat="1" applyFont="1" applyFill="1" applyBorder="1"/>
    <xf numFmtId="165" fontId="0" fillId="3" borderId="0" xfId="2" applyFont="1" applyFill="1" applyBorder="1"/>
    <xf numFmtId="167" fontId="0" fillId="3" borderId="0" xfId="2" applyNumberFormat="1" applyFont="1" applyFill="1" applyBorder="1"/>
    <xf numFmtId="0" fontId="0" fillId="3" borderId="10" xfId="0" applyFill="1" applyBorder="1" applyProtection="1">
      <protection hidden="1"/>
    </xf>
    <xf numFmtId="0" fontId="3" fillId="3" borderId="0" xfId="0" applyFont="1" applyFill="1" applyProtection="1">
      <protection hidden="1"/>
    </xf>
    <xf numFmtId="0" fontId="5" fillId="3" borderId="0" xfId="0" applyFont="1" applyFill="1" applyAlignment="1" applyProtection="1">
      <alignment horizontal="center"/>
      <protection hidden="1"/>
    </xf>
    <xf numFmtId="0" fontId="5" fillId="3" borderId="0" xfId="0" applyFont="1" applyFill="1" applyAlignment="1" applyProtection="1">
      <alignment horizontal="right"/>
      <protection hidden="1"/>
    </xf>
    <xf numFmtId="0" fontId="0" fillId="3" borderId="0" xfId="0" applyFill="1" applyAlignment="1">
      <alignment horizontal="justify" vertical="top" wrapText="1"/>
    </xf>
    <xf numFmtId="0" fontId="6" fillId="3" borderId="11" xfId="0" applyFont="1" applyFill="1" applyBorder="1" applyProtection="1">
      <protection hidden="1"/>
    </xf>
    <xf numFmtId="0" fontId="6" fillId="3" borderId="12" xfId="0" applyFont="1" applyFill="1" applyBorder="1" applyProtection="1">
      <protection hidden="1"/>
    </xf>
    <xf numFmtId="0" fontId="6" fillId="3" borderId="13" xfId="0" applyFont="1" applyFill="1" applyBorder="1"/>
    <xf numFmtId="0" fontId="6" fillId="3" borderId="14" xfId="0" applyFont="1" applyFill="1" applyBorder="1" applyProtection="1">
      <protection hidden="1"/>
    </xf>
    <xf numFmtId="0" fontId="6" fillId="3" borderId="15" xfId="0" applyFont="1" applyFill="1" applyBorder="1" applyProtection="1">
      <protection hidden="1"/>
    </xf>
    <xf numFmtId="0" fontId="6" fillId="3" borderId="13" xfId="0" applyFont="1" applyFill="1" applyBorder="1" applyProtection="1">
      <protection hidden="1"/>
    </xf>
    <xf numFmtId="0" fontId="7" fillId="3" borderId="15" xfId="0" applyFont="1" applyFill="1" applyBorder="1" applyProtection="1">
      <protection hidden="1"/>
    </xf>
    <xf numFmtId="0" fontId="6" fillId="3" borderId="16" xfId="0" applyFont="1" applyFill="1" applyBorder="1" applyProtection="1">
      <protection hidden="1"/>
    </xf>
    <xf numFmtId="0" fontId="6" fillId="3" borderId="17" xfId="0" applyFont="1" applyFill="1" applyBorder="1" applyAlignment="1" applyProtection="1">
      <alignment horizontal="right"/>
      <protection hidden="1"/>
    </xf>
    <xf numFmtId="0" fontId="0" fillId="3" borderId="0" xfId="0" applyFill="1" applyAlignment="1" applyProtection="1">
      <alignment horizontal="left" vertical="top" wrapText="1"/>
      <protection hidden="1"/>
    </xf>
    <xf numFmtId="0" fontId="0" fillId="3" borderId="0" xfId="0" applyFill="1" applyAlignment="1">
      <alignment horizontal="left"/>
    </xf>
    <xf numFmtId="0" fontId="8" fillId="3" borderId="0" xfId="0" applyFont="1" applyFill="1" applyProtection="1">
      <protection hidden="1"/>
    </xf>
    <xf numFmtId="0" fontId="8" fillId="3" borderId="0" xfId="0" applyFont="1" applyFill="1"/>
    <xf numFmtId="0" fontId="8" fillId="0" borderId="0" xfId="0" applyFont="1"/>
    <xf numFmtId="164" fontId="0" fillId="0" borderId="0" xfId="0" applyNumberFormat="1"/>
    <xf numFmtId="3" fontId="0" fillId="0" borderId="0" xfId="0" applyNumberFormat="1"/>
    <xf numFmtId="168" fontId="7" fillId="0" borderId="17" xfId="0" applyNumberFormat="1" applyFont="1" applyBorder="1" applyAlignment="1" applyProtection="1">
      <alignment horizontal="left"/>
      <protection hidden="1"/>
    </xf>
    <xf numFmtId="0" fontId="0" fillId="0" borderId="0" xfId="0" applyFill="1" applyBorder="1"/>
    <xf numFmtId="0" fontId="0" fillId="0" borderId="0" xfId="0" applyFill="1"/>
    <xf numFmtId="0" fontId="1" fillId="0" borderId="0" xfId="0" applyFont="1"/>
    <xf numFmtId="0" fontId="1" fillId="0" borderId="0" xfId="0" applyFont="1" applyFill="1" applyBorder="1"/>
    <xf numFmtId="0" fontId="1" fillId="0" borderId="0" xfId="0" applyFont="1" applyFill="1"/>
    <xf numFmtId="164" fontId="7" fillId="0" borderId="0" xfId="1" applyFont="1" applyBorder="1"/>
    <xf numFmtId="49" fontId="7" fillId="3" borderId="15" xfId="0" applyNumberFormat="1" applyFont="1" applyFill="1" applyBorder="1"/>
    <xf numFmtId="49" fontId="6" fillId="3" borderId="4" xfId="0" applyNumberFormat="1" applyFont="1" applyFill="1" applyBorder="1" applyAlignment="1" applyProtection="1">
      <alignment horizontal="right"/>
      <protection hidden="1"/>
    </xf>
    <xf numFmtId="49" fontId="9" fillId="3" borderId="0" xfId="0" applyNumberFormat="1" applyFont="1" applyFill="1" applyProtection="1">
      <protection hidden="1"/>
    </xf>
    <xf numFmtId="0" fontId="0" fillId="3" borderId="1" xfId="0" applyFill="1" applyBorder="1"/>
    <xf numFmtId="0" fontId="0" fillId="3" borderId="2" xfId="0" applyFill="1" applyBorder="1" applyProtection="1">
      <protection hidden="1"/>
    </xf>
    <xf numFmtId="0" fontId="0" fillId="3" borderId="3" xfId="0" applyFill="1" applyBorder="1"/>
    <xf numFmtId="0" fontId="0" fillId="0" borderId="0" xfId="0" applyBorder="1"/>
    <xf numFmtId="0" fontId="0" fillId="3" borderId="4" xfId="0" applyFill="1" applyBorder="1"/>
    <xf numFmtId="0" fontId="0" fillId="3" borderId="5" xfId="0" applyFill="1" applyBorder="1"/>
    <xf numFmtId="0" fontId="0" fillId="0" borderId="6" xfId="0" applyBorder="1"/>
    <xf numFmtId="0" fontId="0" fillId="0" borderId="8" xfId="0" applyBorder="1"/>
    <xf numFmtId="0" fontId="0" fillId="0" borderId="0" xfId="0" applyProtection="1">
      <protection locked="0"/>
    </xf>
    <xf numFmtId="0" fontId="0" fillId="2" borderId="0" xfId="0" applyFill="1" applyAlignment="1" applyProtection="1">
      <alignment horizontal="center"/>
      <protection locked="0"/>
    </xf>
    <xf numFmtId="0" fontId="3" fillId="4" borderId="20" xfId="0" applyFont="1" applyFill="1" applyBorder="1" applyAlignment="1" applyProtection="1">
      <alignment horizontal="center"/>
      <protection locked="0"/>
    </xf>
    <xf numFmtId="0" fontId="7" fillId="3" borderId="5" xfId="0" applyNumberFormat="1" applyFont="1" applyFill="1" applyBorder="1" applyProtection="1">
      <protection hidden="1"/>
    </xf>
    <xf numFmtId="49" fontId="3" fillId="4" borderId="21" xfId="0" applyNumberFormat="1" applyFont="1" applyFill="1" applyBorder="1" applyProtection="1">
      <protection locked="0"/>
    </xf>
    <xf numFmtId="0" fontId="0" fillId="0" borderId="0" xfId="0" applyAlignment="1">
      <alignment horizontal="right"/>
    </xf>
    <xf numFmtId="170" fontId="0" fillId="0" borderId="0" xfId="0" applyNumberFormat="1"/>
    <xf numFmtId="4" fontId="0" fillId="0" borderId="0" xfId="0" applyNumberFormat="1"/>
    <xf numFmtId="0" fontId="7" fillId="3" borderId="22" xfId="0" applyFont="1" applyFill="1" applyBorder="1" applyAlignment="1" applyProtection="1">
      <alignment horizontal="right"/>
      <protection hidden="1"/>
    </xf>
    <xf numFmtId="165" fontId="0" fillId="0" borderId="0" xfId="2" applyFont="1"/>
    <xf numFmtId="165" fontId="0" fillId="0" borderId="0" xfId="0" applyNumberFormat="1"/>
    <xf numFmtId="0" fontId="7" fillId="3" borderId="0" xfId="0" applyFont="1" applyFill="1" applyBorder="1" applyAlignment="1" applyProtection="1">
      <alignment horizontal="right"/>
      <protection hidden="1"/>
    </xf>
    <xf numFmtId="0" fontId="3" fillId="3" borderId="22" xfId="0" applyFont="1" applyFill="1" applyBorder="1" applyAlignment="1" applyProtection="1">
      <alignment horizontal="left"/>
      <protection locked="0"/>
    </xf>
    <xf numFmtId="0" fontId="3" fillId="3" borderId="18" xfId="0" applyFont="1" applyFill="1" applyBorder="1" applyAlignment="1" applyProtection="1">
      <alignment horizontal="left"/>
      <protection locked="0"/>
    </xf>
    <xf numFmtId="0" fontId="7" fillId="3" borderId="23" xfId="0" applyFont="1" applyFill="1" applyBorder="1"/>
    <xf numFmtId="0" fontId="6" fillId="3" borderId="24" xfId="0" applyFont="1" applyFill="1" applyBorder="1" applyAlignment="1">
      <alignment horizontal="center"/>
    </xf>
    <xf numFmtId="0" fontId="0" fillId="3" borderId="0" xfId="0" applyFill="1" applyBorder="1" applyAlignment="1" applyProtection="1">
      <alignment horizontal="right"/>
      <protection hidden="1"/>
    </xf>
    <xf numFmtId="0" fontId="0" fillId="3" borderId="0" xfId="0" applyFill="1" applyBorder="1" applyAlignment="1" applyProtection="1">
      <alignment horizontal="left"/>
      <protection hidden="1"/>
    </xf>
    <xf numFmtId="0" fontId="0" fillId="3" borderId="7" xfId="0" applyFill="1" applyBorder="1" applyProtection="1">
      <protection hidden="1"/>
    </xf>
    <xf numFmtId="3" fontId="0" fillId="3" borderId="0" xfId="0" applyNumberFormat="1" applyFill="1" applyBorder="1" applyAlignment="1" applyProtection="1">
      <alignment horizontal="right"/>
      <protection hidden="1"/>
    </xf>
    <xf numFmtId="0" fontId="0" fillId="3" borderId="26" xfId="0" applyFill="1" applyBorder="1" applyAlignment="1" applyProtection="1">
      <alignment horizontal="left"/>
      <protection hidden="1"/>
    </xf>
    <xf numFmtId="0" fontId="0" fillId="3" borderId="26" xfId="0" applyFill="1" applyBorder="1" applyProtection="1">
      <protection hidden="1"/>
    </xf>
    <xf numFmtId="14" fontId="0" fillId="3" borderId="0" xfId="0" applyNumberFormat="1" applyFill="1" applyBorder="1" applyProtection="1">
      <protection hidden="1"/>
    </xf>
    <xf numFmtId="0" fontId="0" fillId="0" borderId="0" xfId="0" applyProtection="1">
      <protection hidden="1"/>
    </xf>
    <xf numFmtId="4" fontId="0" fillId="2" borderId="0" xfId="0" applyNumberFormat="1" applyFill="1"/>
    <xf numFmtId="0" fontId="0" fillId="2" borderId="0" xfId="0" applyFill="1"/>
    <xf numFmtId="4" fontId="0" fillId="0" borderId="0" xfId="0" applyNumberFormat="1" applyFill="1"/>
    <xf numFmtId="171" fontId="0" fillId="0" borderId="0" xfId="2" applyNumberFormat="1" applyFont="1"/>
    <xf numFmtId="164" fontId="13" fillId="6" borderId="0" xfId="1" applyNumberFormat="1" applyFont="1" applyFill="1"/>
    <xf numFmtId="0" fontId="0" fillId="6" borderId="0" xfId="0" applyFill="1"/>
    <xf numFmtId="14" fontId="2" fillId="0" borderId="0" xfId="0" applyNumberFormat="1" applyFont="1"/>
    <xf numFmtId="0" fontId="2" fillId="3" borderId="12" xfId="0" applyFont="1" applyFill="1" applyBorder="1" applyProtection="1">
      <protection hidden="1"/>
    </xf>
    <xf numFmtId="0" fontId="8" fillId="3" borderId="0" xfId="0" applyFont="1" applyFill="1" applyAlignment="1">
      <alignment horizontal="justify" vertical="top" wrapText="1"/>
    </xf>
    <xf numFmtId="0" fontId="16" fillId="3" borderId="0" xfId="0" applyFont="1" applyFill="1"/>
    <xf numFmtId="0" fontId="17" fillId="3" borderId="0" xfId="0" applyFont="1" applyFill="1"/>
    <xf numFmtId="0" fontId="17" fillId="0" borderId="0" xfId="0" applyFont="1"/>
    <xf numFmtId="0" fontId="15" fillId="2" borderId="1" xfId="0" applyFont="1" applyFill="1" applyBorder="1" applyProtection="1">
      <protection hidden="1"/>
    </xf>
    <xf numFmtId="0" fontId="15" fillId="2" borderId="2" xfId="0" applyFont="1" applyFill="1" applyBorder="1" applyProtection="1">
      <protection hidden="1"/>
    </xf>
    <xf numFmtId="0" fontId="15" fillId="2" borderId="3" xfId="0" applyFont="1" applyFill="1" applyBorder="1" applyProtection="1">
      <protection hidden="1"/>
    </xf>
    <xf numFmtId="0" fontId="15" fillId="5" borderId="6" xfId="0" applyFont="1" applyFill="1" applyBorder="1"/>
    <xf numFmtId="0" fontId="15" fillId="5" borderId="7" xfId="0" applyFont="1" applyFill="1" applyBorder="1"/>
    <xf numFmtId="0" fontId="15" fillId="5" borderId="0" xfId="0" applyFont="1" applyFill="1" applyBorder="1"/>
    <xf numFmtId="0" fontId="15" fillId="5" borderId="8" xfId="0" applyFont="1" applyFill="1" applyBorder="1"/>
    <xf numFmtId="0" fontId="2" fillId="0" borderId="0" xfId="0" applyFont="1"/>
    <xf numFmtId="2" fontId="2" fillId="0" borderId="0" xfId="0" applyNumberFormat="1" applyFont="1"/>
    <xf numFmtId="3" fontId="2" fillId="0" borderId="0" xfId="0" applyNumberFormat="1" applyFont="1"/>
    <xf numFmtId="0" fontId="2" fillId="0" borderId="2" xfId="0" applyFont="1" applyBorder="1"/>
    <xf numFmtId="2" fontId="2" fillId="0" borderId="2" xfId="0" applyNumberFormat="1" applyFont="1" applyBorder="1"/>
    <xf numFmtId="0" fontId="0" fillId="0" borderId="2" xfId="0" applyBorder="1"/>
    <xf numFmtId="0" fontId="2" fillId="0" borderId="7" xfId="0" applyFont="1" applyBorder="1"/>
    <xf numFmtId="2" fontId="2" fillId="0" borderId="7" xfId="0" applyNumberFormat="1" applyFont="1" applyBorder="1"/>
    <xf numFmtId="0" fontId="0" fillId="0" borderId="7" xfId="0" applyBorder="1"/>
    <xf numFmtId="14" fontId="2" fillId="0" borderId="2" xfId="0" applyNumberFormat="1" applyFont="1" applyBorder="1"/>
    <xf numFmtId="173" fontId="2" fillId="0" borderId="0" xfId="0" applyNumberFormat="1" applyFont="1"/>
    <xf numFmtId="4" fontId="0" fillId="0" borderId="2" xfId="0" applyNumberFormat="1" applyBorder="1"/>
    <xf numFmtId="0" fontId="8" fillId="0" borderId="2" xfId="0" applyNumberFormat="1" applyFont="1" applyBorder="1"/>
    <xf numFmtId="14" fontId="0" fillId="3" borderId="0" xfId="0" applyNumberFormat="1" applyFill="1" applyAlignment="1">
      <alignment horizontal="center" vertical="top" wrapText="1"/>
    </xf>
    <xf numFmtId="0" fontId="2" fillId="0" borderId="0" xfId="0" applyFont="1" applyBorder="1"/>
    <xf numFmtId="2" fontId="2" fillId="0" borderId="0" xfId="0" applyNumberFormat="1" applyFont="1" applyBorder="1"/>
    <xf numFmtId="14" fontId="0" fillId="0" borderId="7" xfId="0" applyNumberFormat="1" applyBorder="1"/>
    <xf numFmtId="0" fontId="3" fillId="0" borderId="4" xfId="0" applyFont="1" applyBorder="1"/>
    <xf numFmtId="0" fontId="3" fillId="7" borderId="0" xfId="0" applyFont="1" applyFill="1" applyBorder="1" applyProtection="1">
      <protection hidden="1"/>
    </xf>
    <xf numFmtId="0" fontId="0" fillId="7" borderId="0" xfId="0" applyFill="1" applyBorder="1"/>
    <xf numFmtId="3" fontId="3" fillId="4" borderId="27" xfId="0" applyNumberFormat="1" applyFont="1" applyFill="1" applyBorder="1" applyAlignment="1" applyProtection="1">
      <protection locked="0"/>
    </xf>
    <xf numFmtId="0" fontId="9" fillId="3" borderId="0" xfId="0" applyFont="1" applyFill="1" applyProtection="1">
      <protection hidden="1"/>
    </xf>
    <xf numFmtId="0" fontId="0" fillId="3" borderId="0" xfId="0" applyFill="1" applyProtection="1">
      <protection locked="0"/>
    </xf>
    <xf numFmtId="0" fontId="0" fillId="3" borderId="0" xfId="0" applyFill="1" applyProtection="1">
      <protection locked="0" hidden="1"/>
    </xf>
    <xf numFmtId="0" fontId="18" fillId="3" borderId="0" xfId="0" applyFont="1" applyFill="1" applyProtection="1">
      <protection locked="0" hidden="1"/>
    </xf>
    <xf numFmtId="0" fontId="3" fillId="3" borderId="0" xfId="0" applyFont="1" applyFill="1" applyProtection="1">
      <protection locked="0" hidden="1"/>
    </xf>
    <xf numFmtId="0" fontId="3" fillId="7" borderId="29" xfId="0" applyFont="1" applyFill="1" applyBorder="1" applyAlignment="1" applyProtection="1">
      <alignment horizontal="center"/>
      <protection locked="0" hidden="1"/>
    </xf>
    <xf numFmtId="0" fontId="3" fillId="7" borderId="30" xfId="0" applyFont="1" applyFill="1" applyBorder="1" applyAlignment="1" applyProtection="1">
      <alignment horizontal="center"/>
      <protection locked="0" hidden="1"/>
    </xf>
    <xf numFmtId="0" fontId="3" fillId="7" borderId="30" xfId="0" applyFont="1" applyFill="1" applyBorder="1" applyProtection="1">
      <protection locked="0" hidden="1"/>
    </xf>
    <xf numFmtId="0" fontId="3" fillId="7" borderId="31" xfId="0" applyFont="1" applyFill="1" applyBorder="1" applyProtection="1">
      <protection locked="0" hidden="1"/>
    </xf>
    <xf numFmtId="0" fontId="9" fillId="3" borderId="0" xfId="0" applyFont="1" applyFill="1" applyProtection="1">
      <protection locked="0" hidden="1"/>
    </xf>
    <xf numFmtId="14" fontId="0" fillId="3" borderId="0" xfId="0" applyNumberFormat="1" applyFill="1" applyBorder="1" applyProtection="1">
      <protection locked="0" hidden="1"/>
    </xf>
    <xf numFmtId="0" fontId="0" fillId="3" borderId="0" xfId="0" applyFill="1" applyBorder="1" applyProtection="1">
      <protection locked="0" hidden="1"/>
    </xf>
    <xf numFmtId="0" fontId="0" fillId="3" borderId="1" xfId="0" applyFill="1" applyBorder="1" applyProtection="1">
      <protection locked="0" hidden="1"/>
    </xf>
    <xf numFmtId="0" fontId="0" fillId="3" borderId="2" xfId="0" applyFill="1" applyBorder="1" applyProtection="1">
      <protection locked="0" hidden="1"/>
    </xf>
    <xf numFmtId="0" fontId="0" fillId="3" borderId="3" xfId="0" applyFill="1" applyBorder="1" applyProtection="1">
      <protection locked="0"/>
    </xf>
    <xf numFmtId="0" fontId="0" fillId="3" borderId="0" xfId="0" applyFill="1" applyBorder="1" applyAlignment="1" applyProtection="1">
      <alignment horizontal="left"/>
      <protection locked="0" hidden="1"/>
    </xf>
    <xf numFmtId="0" fontId="0" fillId="3" borderId="4" xfId="0" applyFill="1" applyBorder="1" applyProtection="1">
      <protection locked="0" hidden="1"/>
    </xf>
    <xf numFmtId="0" fontId="0" fillId="3" borderId="5" xfId="0" applyFill="1" applyBorder="1" applyProtection="1">
      <protection locked="0" hidden="1"/>
    </xf>
    <xf numFmtId="14" fontId="0" fillId="3" borderId="0" xfId="0" applyNumberFormat="1" applyFill="1" applyBorder="1" applyAlignment="1" applyProtection="1">
      <alignment horizontal="right"/>
      <protection locked="0" hidden="1"/>
    </xf>
    <xf numFmtId="3" fontId="0" fillId="3" borderId="0" xfId="0" applyNumberFormat="1" applyFill="1" applyBorder="1" applyAlignment="1" applyProtection="1">
      <alignment horizontal="right"/>
      <protection locked="0" hidden="1"/>
    </xf>
    <xf numFmtId="0" fontId="0" fillId="3" borderId="6" xfId="0" applyFill="1" applyBorder="1" applyProtection="1">
      <protection locked="0" hidden="1"/>
    </xf>
    <xf numFmtId="0" fontId="0" fillId="3" borderId="7" xfId="0" applyFill="1" applyBorder="1" applyProtection="1">
      <protection locked="0" hidden="1"/>
    </xf>
    <xf numFmtId="0" fontId="0" fillId="3" borderId="8" xfId="0" applyFill="1" applyBorder="1" applyProtection="1">
      <protection locked="0" hidden="1"/>
    </xf>
    <xf numFmtId="0" fontId="0" fillId="3" borderId="25" xfId="0" applyFill="1" applyBorder="1" applyProtection="1">
      <protection locked="0" hidden="1"/>
    </xf>
    <xf numFmtId="0" fontId="0" fillId="3" borderId="0" xfId="0" applyFill="1" applyBorder="1" applyAlignment="1" applyProtection="1">
      <alignment horizontal="right"/>
      <protection locked="0" hidden="1"/>
    </xf>
    <xf numFmtId="0" fontId="1" fillId="3" borderId="25" xfId="0" applyFont="1" applyFill="1" applyBorder="1" applyProtection="1">
      <protection locked="0" hidden="1"/>
    </xf>
    <xf numFmtId="3" fontId="3" fillId="8" borderId="18" xfId="0" applyNumberFormat="1" applyFont="1" applyFill="1" applyBorder="1" applyAlignment="1" applyProtection="1">
      <protection hidden="1"/>
    </xf>
    <xf numFmtId="49" fontId="2" fillId="3" borderId="19" xfId="0" applyNumberFormat="1" applyFont="1" applyFill="1" applyBorder="1" applyAlignment="1" applyProtection="1">
      <alignment horizontal="center"/>
      <protection hidden="1"/>
    </xf>
    <xf numFmtId="49" fontId="2" fillId="3" borderId="13" xfId="0" applyNumberFormat="1" applyFont="1" applyFill="1" applyBorder="1"/>
    <xf numFmtId="14" fontId="0" fillId="3" borderId="0" xfId="0" applyNumberFormat="1" applyFill="1" applyAlignment="1">
      <alignment horizontal="center" vertical="top" wrapText="1"/>
    </xf>
    <xf numFmtId="164" fontId="0" fillId="3" borderId="0" xfId="1" applyFont="1" applyFill="1" applyAlignment="1">
      <alignment horizontal="center" vertical="top" wrapText="1"/>
    </xf>
    <xf numFmtId="14" fontId="8" fillId="3" borderId="0" xfId="0" applyNumberFormat="1" applyFont="1" applyFill="1" applyAlignment="1">
      <alignment horizontal="center" vertical="top" wrapText="1"/>
    </xf>
    <xf numFmtId="164" fontId="3" fillId="6" borderId="14" xfId="1" applyFont="1" applyFill="1" applyBorder="1" applyAlignment="1" applyProtection="1">
      <alignment horizontal="center"/>
      <protection hidden="1"/>
    </xf>
    <xf numFmtId="164" fontId="3" fillId="6" borderId="21" xfId="1" applyFont="1" applyFill="1" applyBorder="1" applyAlignment="1" applyProtection="1">
      <alignment horizontal="center"/>
      <protection hidden="1"/>
    </xf>
    <xf numFmtId="164" fontId="3" fillId="6" borderId="27" xfId="1" applyFont="1" applyFill="1" applyBorder="1" applyAlignment="1" applyProtection="1">
      <alignment horizontal="center"/>
      <protection hidden="1"/>
    </xf>
    <xf numFmtId="164" fontId="3" fillId="6" borderId="18" xfId="1" applyFont="1" applyFill="1" applyBorder="1" applyAlignment="1" applyProtection="1">
      <alignment horizontal="center"/>
      <protection hidden="1"/>
    </xf>
    <xf numFmtId="164" fontId="3" fillId="4" borderId="27" xfId="1" applyFont="1" applyFill="1" applyBorder="1" applyAlignment="1" applyProtection="1">
      <alignment horizontal="left"/>
      <protection locked="0"/>
    </xf>
    <xf numFmtId="164" fontId="3" fillId="4" borderId="18" xfId="1" applyFont="1" applyFill="1" applyBorder="1" applyAlignment="1" applyProtection="1">
      <alignment horizontal="left"/>
      <protection locked="0"/>
    </xf>
    <xf numFmtId="0" fontId="7" fillId="3" borderId="15" xfId="0" applyNumberFormat="1" applyFont="1" applyFill="1" applyBorder="1" applyAlignment="1" applyProtection="1">
      <alignment horizontal="left"/>
      <protection hidden="1"/>
    </xf>
    <xf numFmtId="0" fontId="7" fillId="3" borderId="28" xfId="0" applyNumberFormat="1" applyFont="1" applyFill="1" applyBorder="1" applyAlignment="1" applyProtection="1">
      <alignment horizontal="left"/>
      <protection hidden="1"/>
    </xf>
    <xf numFmtId="0" fontId="7" fillId="3" borderId="36" xfId="0" applyNumberFormat="1" applyFont="1" applyFill="1" applyBorder="1" applyAlignment="1" applyProtection="1">
      <alignment horizontal="left"/>
      <protection hidden="1"/>
    </xf>
    <xf numFmtId="0" fontId="3" fillId="4" borderId="27" xfId="0" applyFont="1" applyFill="1" applyBorder="1" applyAlignment="1" applyProtection="1">
      <alignment horizontal="left"/>
      <protection locked="0"/>
    </xf>
    <xf numFmtId="0" fontId="3" fillId="4" borderId="22" xfId="0" applyFont="1" applyFill="1" applyBorder="1" applyAlignment="1" applyProtection="1">
      <alignment horizontal="left"/>
      <protection locked="0"/>
    </xf>
    <xf numFmtId="0" fontId="3" fillId="4" borderId="18" xfId="0" applyFont="1" applyFill="1" applyBorder="1" applyAlignment="1" applyProtection="1">
      <alignment horizontal="left"/>
      <protection locked="0"/>
    </xf>
    <xf numFmtId="0" fontId="7" fillId="0" borderId="27" xfId="0" applyFont="1" applyBorder="1" applyAlignment="1">
      <alignment horizontal="right"/>
    </xf>
    <xf numFmtId="0" fontId="7" fillId="0" borderId="22" xfId="0" applyFont="1" applyBorder="1" applyAlignment="1">
      <alignment horizontal="right"/>
    </xf>
    <xf numFmtId="0" fontId="3" fillId="4" borderId="27" xfId="0" applyFont="1" applyFill="1" applyBorder="1" applyAlignment="1" applyProtection="1">
      <alignment horizontal="center"/>
      <protection locked="0"/>
    </xf>
    <xf numFmtId="0" fontId="3" fillId="4" borderId="18" xfId="0" applyFont="1" applyFill="1" applyBorder="1" applyAlignment="1" applyProtection="1">
      <alignment horizontal="center"/>
      <protection locked="0"/>
    </xf>
    <xf numFmtId="14" fontId="3" fillId="4" borderId="27" xfId="0" applyNumberFormat="1" applyFont="1" applyFill="1" applyBorder="1" applyAlignment="1" applyProtection="1">
      <alignment horizontal="center"/>
      <protection locked="0"/>
    </xf>
    <xf numFmtId="14" fontId="3" fillId="4" borderId="18" xfId="0" applyNumberFormat="1" applyFont="1" applyFill="1" applyBorder="1" applyAlignment="1" applyProtection="1">
      <alignment horizontal="center"/>
      <protection locked="0"/>
    </xf>
    <xf numFmtId="3" fontId="3" fillId="4" borderId="27" xfId="0" applyNumberFormat="1" applyFont="1" applyFill="1" applyBorder="1" applyAlignment="1" applyProtection="1">
      <alignment horizontal="center"/>
      <protection hidden="1"/>
    </xf>
    <xf numFmtId="3" fontId="3" fillId="4" borderId="18" xfId="0" applyNumberFormat="1" applyFont="1" applyFill="1" applyBorder="1" applyAlignment="1" applyProtection="1">
      <alignment horizontal="center"/>
      <protection hidden="1"/>
    </xf>
    <xf numFmtId="172" fontId="7" fillId="3" borderId="15" xfId="0" applyNumberFormat="1" applyFont="1" applyFill="1" applyBorder="1" applyAlignment="1">
      <alignment horizontal="left"/>
    </xf>
    <xf numFmtId="172" fontId="7" fillId="3" borderId="36" xfId="0" applyNumberFormat="1" applyFont="1" applyFill="1" applyBorder="1" applyAlignment="1">
      <alignment horizontal="left"/>
    </xf>
    <xf numFmtId="49" fontId="7" fillId="3" borderId="2" xfId="0" applyNumberFormat="1" applyFont="1" applyFill="1" applyBorder="1" applyAlignment="1" applyProtection="1">
      <alignment horizontal="left"/>
      <protection hidden="1"/>
    </xf>
    <xf numFmtId="49" fontId="7" fillId="3" borderId="41" xfId="0" applyNumberFormat="1" applyFont="1" applyFill="1" applyBorder="1" applyAlignment="1" applyProtection="1">
      <alignment horizontal="left"/>
      <protection hidden="1"/>
    </xf>
    <xf numFmtId="0" fontId="7" fillId="3" borderId="29" xfId="0" applyFont="1" applyFill="1" applyBorder="1" applyAlignment="1" applyProtection="1">
      <alignment horizontal="right"/>
      <protection hidden="1"/>
    </xf>
    <xf numFmtId="0" fontId="7" fillId="3" borderId="30" xfId="0" applyFont="1" applyFill="1" applyBorder="1" applyAlignment="1" applyProtection="1">
      <alignment horizontal="right"/>
      <protection hidden="1"/>
    </xf>
    <xf numFmtId="0" fontId="7" fillId="3" borderId="31" xfId="0" applyFont="1" applyFill="1" applyBorder="1" applyAlignment="1" applyProtection="1">
      <alignment horizontal="right"/>
      <protection hidden="1"/>
    </xf>
    <xf numFmtId="0" fontId="7" fillId="3" borderId="27" xfId="0" applyFont="1" applyFill="1" applyBorder="1" applyAlignment="1" applyProtection="1">
      <alignment horizontal="right"/>
      <protection hidden="1"/>
    </xf>
    <xf numFmtId="0" fontId="7" fillId="3" borderId="22" xfId="0" applyFont="1" applyFill="1" applyBorder="1" applyAlignment="1" applyProtection="1">
      <alignment horizontal="right"/>
      <protection hidden="1"/>
    </xf>
    <xf numFmtId="0" fontId="7" fillId="3" borderId="18" xfId="0" applyFont="1" applyFill="1" applyBorder="1" applyAlignment="1" applyProtection="1">
      <alignment horizontal="right"/>
      <protection hidden="1"/>
    </xf>
    <xf numFmtId="0" fontId="3" fillId="3" borderId="27" xfId="0" applyFont="1" applyFill="1" applyBorder="1" applyAlignment="1" applyProtection="1">
      <alignment horizontal="center"/>
      <protection hidden="1"/>
    </xf>
    <xf numFmtId="0" fontId="3" fillId="3" borderId="22" xfId="0" applyFont="1" applyFill="1" applyBorder="1" applyAlignment="1" applyProtection="1">
      <alignment horizontal="center"/>
      <protection hidden="1"/>
    </xf>
    <xf numFmtId="0" fontId="3" fillId="3" borderId="18" xfId="0" applyFont="1" applyFill="1" applyBorder="1" applyAlignment="1" applyProtection="1">
      <alignment horizontal="center"/>
      <protection hidden="1"/>
    </xf>
    <xf numFmtId="164" fontId="5" fillId="2" borderId="22" xfId="0" applyNumberFormat="1" applyFont="1" applyFill="1" applyBorder="1" applyAlignment="1">
      <alignment horizontal="center"/>
    </xf>
    <xf numFmtId="0" fontId="5" fillId="2" borderId="18" xfId="0" applyFont="1" applyFill="1" applyBorder="1" applyAlignment="1">
      <alignment horizontal="center"/>
    </xf>
    <xf numFmtId="0" fontId="3" fillId="3" borderId="32" xfId="0" applyFont="1" applyFill="1" applyBorder="1" applyAlignment="1" applyProtection="1">
      <alignment horizontal="left"/>
      <protection hidden="1"/>
    </xf>
    <xf numFmtId="0" fontId="3" fillId="3" borderId="33" xfId="0" applyFont="1" applyFill="1" applyBorder="1" applyAlignment="1" applyProtection="1">
      <alignment horizontal="left"/>
      <protection hidden="1"/>
    </xf>
    <xf numFmtId="0" fontId="3" fillId="3" borderId="34" xfId="0" applyFont="1" applyFill="1" applyBorder="1" applyAlignment="1" applyProtection="1">
      <alignment horizontal="left"/>
      <protection hidden="1"/>
    </xf>
    <xf numFmtId="0" fontId="0" fillId="3" borderId="0" xfId="0" applyFill="1" applyAlignment="1">
      <alignment horizontal="left"/>
    </xf>
    <xf numFmtId="0" fontId="3" fillId="3" borderId="0" xfId="0" applyFont="1" applyFill="1" applyAlignment="1">
      <alignment horizontal="left"/>
    </xf>
    <xf numFmtId="0" fontId="14" fillId="0" borderId="0" xfId="0" applyFont="1" applyAlignment="1" applyProtection="1">
      <alignment horizontal="justify"/>
      <protection hidden="1"/>
    </xf>
    <xf numFmtId="0" fontId="8" fillId="3" borderId="0" xfId="0" applyFont="1" applyFill="1" applyAlignment="1" applyProtection="1">
      <alignment horizontal="justify" vertical="top" wrapText="1"/>
      <protection hidden="1"/>
    </xf>
    <xf numFmtId="0" fontId="0" fillId="3" borderId="0" xfId="0" applyFill="1" applyAlignment="1" applyProtection="1">
      <alignment horizontal="justify" vertical="top" wrapText="1"/>
      <protection hidden="1"/>
    </xf>
    <xf numFmtId="164" fontId="3" fillId="3" borderId="0" xfId="1" applyFont="1" applyFill="1" applyAlignment="1">
      <alignment horizontal="center"/>
    </xf>
    <xf numFmtId="0" fontId="0" fillId="3" borderId="0" xfId="0" applyFill="1" applyAlignment="1">
      <alignment horizontal="right"/>
    </xf>
    <xf numFmtId="0" fontId="1" fillId="3" borderId="0" xfId="0" applyFont="1" applyFill="1" applyAlignment="1">
      <alignment horizontal="justify"/>
    </xf>
    <xf numFmtId="0" fontId="0" fillId="3" borderId="0" xfId="0" applyFill="1" applyAlignment="1">
      <alignment horizontal="justify"/>
    </xf>
    <xf numFmtId="0" fontId="7" fillId="0" borderId="19" xfId="0" applyFont="1" applyBorder="1" applyAlignment="1">
      <alignment horizontal="left"/>
    </xf>
    <xf numFmtId="0" fontId="1" fillId="3" borderId="0" xfId="0" applyFont="1" applyFill="1" applyAlignment="1">
      <alignment horizontal="justify" vertical="top" wrapText="1"/>
    </xf>
    <xf numFmtId="0" fontId="0" fillId="3" borderId="0" xfId="0" applyFill="1" applyAlignment="1">
      <alignment horizontal="justify" vertical="top" wrapText="1"/>
    </xf>
    <xf numFmtId="0" fontId="5" fillId="2" borderId="27" xfId="0" applyFont="1" applyFill="1" applyBorder="1" applyAlignment="1">
      <alignment horizontal="right"/>
    </xf>
    <xf numFmtId="0" fontId="5" fillId="2" borderId="22" xfId="0" applyFont="1" applyFill="1" applyBorder="1" applyAlignment="1">
      <alignment horizontal="right"/>
    </xf>
    <xf numFmtId="0" fontId="1" fillId="3" borderId="0" xfId="0" applyFont="1" applyFill="1" applyAlignment="1">
      <alignment horizontal="justify" vertical="justify" wrapText="1"/>
    </xf>
    <xf numFmtId="0" fontId="0" fillId="3" borderId="0" xfId="0" applyFill="1" applyAlignment="1">
      <alignment horizontal="justify" vertical="justify" wrapText="1"/>
    </xf>
    <xf numFmtId="174" fontId="7" fillId="0" borderId="19" xfId="0" applyNumberFormat="1" applyFont="1" applyBorder="1" applyAlignment="1" applyProtection="1">
      <alignment horizontal="left"/>
      <protection hidden="1"/>
    </xf>
    <xf numFmtId="174" fontId="7" fillId="0" borderId="35" xfId="0" applyNumberFormat="1" applyFont="1" applyBorder="1" applyAlignment="1" applyProtection="1">
      <alignment horizontal="left"/>
      <protection hidden="1"/>
    </xf>
    <xf numFmtId="0" fontId="3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" fillId="0" borderId="0" xfId="0" applyFont="1" applyFill="1" applyBorder="1" applyAlignment="1" applyProtection="1">
      <alignment horizontal="justify" vertical="top" wrapText="1"/>
      <protection hidden="1"/>
    </xf>
    <xf numFmtId="0" fontId="8" fillId="0" borderId="0" xfId="0" applyFont="1" applyFill="1" applyBorder="1" applyAlignment="1" applyProtection="1">
      <alignment horizontal="justify" vertical="top" wrapText="1"/>
      <protection hidden="1"/>
    </xf>
    <xf numFmtId="0" fontId="3" fillId="3" borderId="0" xfId="0" applyFont="1" applyFill="1" applyAlignment="1" applyProtection="1">
      <alignment horizontal="left" vertical="top" wrapText="1"/>
      <protection hidden="1"/>
    </xf>
    <xf numFmtId="3" fontId="7" fillId="0" borderId="37" xfId="0" applyNumberFormat="1" applyFont="1" applyBorder="1" applyAlignment="1">
      <alignment horizontal="left"/>
    </xf>
    <xf numFmtId="0" fontId="7" fillId="0" borderId="37" xfId="0" applyNumberFormat="1" applyFont="1" applyBorder="1" applyAlignment="1">
      <alignment horizontal="left"/>
    </xf>
    <xf numFmtId="0" fontId="1" fillId="3" borderId="0" xfId="0" applyFont="1" applyFill="1" applyAlignment="1" applyProtection="1">
      <alignment horizontal="justify" vertical="top" wrapText="1"/>
      <protection hidden="1"/>
    </xf>
    <xf numFmtId="174" fontId="3" fillId="4" borderId="27" xfId="0" applyNumberFormat="1" applyFont="1" applyFill="1" applyBorder="1" applyAlignment="1" applyProtection="1">
      <alignment horizontal="left"/>
      <protection locked="0"/>
    </xf>
    <xf numFmtId="174" fontId="3" fillId="4" borderId="22" xfId="0" applyNumberFormat="1" applyFont="1" applyFill="1" applyBorder="1" applyAlignment="1" applyProtection="1">
      <alignment horizontal="left"/>
      <protection locked="0"/>
    </xf>
    <xf numFmtId="174" fontId="3" fillId="4" borderId="18" xfId="0" applyNumberFormat="1" applyFont="1" applyFill="1" applyBorder="1" applyAlignment="1" applyProtection="1">
      <alignment horizontal="left"/>
      <protection locked="0"/>
    </xf>
    <xf numFmtId="0" fontId="3" fillId="3" borderId="0" xfId="0" applyFont="1" applyFill="1" applyAlignment="1" applyProtection="1">
      <alignment horizontal="center"/>
      <protection hidden="1"/>
    </xf>
    <xf numFmtId="0" fontId="3" fillId="4" borderId="27" xfId="0" applyFont="1" applyFill="1" applyBorder="1" applyAlignment="1" applyProtection="1">
      <alignment horizontal="center"/>
      <protection hidden="1"/>
    </xf>
    <xf numFmtId="0" fontId="3" fillId="4" borderId="18" xfId="0" applyFont="1" applyFill="1" applyBorder="1" applyAlignment="1" applyProtection="1">
      <alignment horizontal="center"/>
      <protection hidden="1"/>
    </xf>
    <xf numFmtId="3" fontId="3" fillId="4" borderId="27" xfId="0" applyNumberFormat="1" applyFont="1" applyFill="1" applyBorder="1" applyAlignment="1" applyProtection="1">
      <alignment horizontal="left"/>
      <protection locked="0"/>
    </xf>
    <xf numFmtId="3" fontId="3" fillId="4" borderId="18" xfId="0" applyNumberFormat="1" applyFont="1" applyFill="1" applyBorder="1" applyAlignment="1" applyProtection="1">
      <alignment horizontal="left"/>
      <protection locked="0"/>
    </xf>
    <xf numFmtId="14" fontId="3" fillId="4" borderId="27" xfId="0" applyNumberFormat="1" applyFont="1" applyFill="1" applyBorder="1" applyAlignment="1" applyProtection="1">
      <alignment horizontal="left"/>
      <protection locked="0"/>
    </xf>
    <xf numFmtId="14" fontId="3" fillId="4" borderId="18" xfId="0" applyNumberFormat="1" applyFont="1" applyFill="1" applyBorder="1" applyAlignment="1" applyProtection="1">
      <alignment horizontal="left"/>
      <protection locked="0"/>
    </xf>
    <xf numFmtId="0" fontId="7" fillId="0" borderId="18" xfId="0" applyFont="1" applyBorder="1" applyAlignment="1">
      <alignment horizontal="right"/>
    </xf>
    <xf numFmtId="169" fontId="0" fillId="3" borderId="0" xfId="0" applyNumberFormat="1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vertical="top" wrapText="1"/>
      <protection hidden="1"/>
    </xf>
    <xf numFmtId="0" fontId="7" fillId="3" borderId="38" xfId="0" applyFont="1" applyFill="1" applyBorder="1" applyAlignment="1" applyProtection="1">
      <alignment horizontal="right"/>
      <protection hidden="1"/>
    </xf>
    <xf numFmtId="0" fontId="7" fillId="3" borderId="39" xfId="0" applyFont="1" applyFill="1" applyBorder="1" applyAlignment="1" applyProtection="1">
      <alignment horizontal="right"/>
      <protection hidden="1"/>
    </xf>
    <xf numFmtId="0" fontId="7" fillId="3" borderId="40" xfId="0" applyFont="1" applyFill="1" applyBorder="1" applyAlignment="1" applyProtection="1">
      <alignment horizontal="right"/>
      <protection hidden="1"/>
    </xf>
    <xf numFmtId="174" fontId="3" fillId="4" borderId="27" xfId="0" applyNumberFormat="1" applyFont="1" applyFill="1" applyBorder="1" applyAlignment="1" applyProtection="1">
      <protection locked="0"/>
    </xf>
    <xf numFmtId="174" fontId="3" fillId="4" borderId="22" xfId="0" applyNumberFormat="1" applyFont="1" applyFill="1" applyBorder="1" applyAlignment="1" applyProtection="1">
      <protection locked="0"/>
    </xf>
    <xf numFmtId="174" fontId="3" fillId="4" borderId="18" xfId="0" applyNumberFormat="1" applyFont="1" applyFill="1" applyBorder="1" applyAlignment="1" applyProtection="1">
      <protection locked="0"/>
    </xf>
    <xf numFmtId="0" fontId="4" fillId="0" borderId="14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3" fillId="4" borderId="33" xfId="0" applyFont="1" applyFill="1" applyBorder="1" applyAlignment="1" applyProtection="1">
      <alignment horizontal="left"/>
      <protection locked="0"/>
    </xf>
    <xf numFmtId="0" fontId="3" fillId="4" borderId="34" xfId="0" applyFont="1" applyFill="1" applyBorder="1" applyAlignment="1" applyProtection="1">
      <alignment horizontal="left"/>
      <protection locked="0"/>
    </xf>
    <xf numFmtId="175" fontId="3" fillId="4" borderId="22" xfId="0" applyNumberFormat="1" applyFont="1" applyFill="1" applyBorder="1" applyAlignment="1" applyProtection="1">
      <alignment horizontal="left"/>
      <protection locked="0"/>
    </xf>
    <xf numFmtId="175" fontId="3" fillId="4" borderId="18" xfId="0" applyNumberFormat="1" applyFont="1" applyFill="1" applyBorder="1" applyAlignment="1" applyProtection="1">
      <alignment horizontal="left"/>
      <protection locked="0"/>
    </xf>
    <xf numFmtId="0" fontId="12" fillId="0" borderId="14" xfId="0" applyFont="1" applyBorder="1" applyAlignment="1">
      <alignment horizontal="justify" vertical="top" wrapText="1"/>
    </xf>
    <xf numFmtId="0" fontId="12" fillId="0" borderId="0" xfId="0" applyFont="1" applyBorder="1" applyAlignment="1">
      <alignment horizontal="justify" vertical="top" wrapText="1"/>
    </xf>
    <xf numFmtId="3" fontId="0" fillId="3" borderId="0" xfId="0" applyNumberFormat="1" applyFill="1" applyBorder="1" applyAlignment="1" applyProtection="1">
      <alignment horizontal="left"/>
      <protection locked="0" hidden="1"/>
    </xf>
    <xf numFmtId="0" fontId="7" fillId="3" borderId="27" xfId="0" applyFont="1" applyFill="1" applyBorder="1" applyAlignment="1" applyProtection="1">
      <alignment horizontal="left"/>
      <protection hidden="1"/>
    </xf>
    <xf numFmtId="0" fontId="7" fillId="3" borderId="22" xfId="0" applyFont="1" applyFill="1" applyBorder="1" applyAlignment="1" applyProtection="1">
      <alignment horizontal="left"/>
      <protection hidden="1"/>
    </xf>
    <xf numFmtId="0" fontId="7" fillId="3" borderId="18" xfId="0" applyFont="1" applyFill="1" applyBorder="1" applyAlignment="1" applyProtection="1">
      <alignment horizontal="left"/>
      <protection hidden="1"/>
    </xf>
    <xf numFmtId="164" fontId="0" fillId="3" borderId="0" xfId="0" applyNumberFormat="1" applyFill="1" applyBorder="1" applyAlignment="1" applyProtection="1">
      <alignment horizontal="center"/>
      <protection hidden="1"/>
    </xf>
    <xf numFmtId="0" fontId="3" fillId="3" borderId="0" xfId="0" applyFont="1" applyFill="1" applyBorder="1" applyAlignment="1" applyProtection="1">
      <alignment horizontal="center"/>
      <protection hidden="1"/>
    </xf>
    <xf numFmtId="0" fontId="0" fillId="3" borderId="0" xfId="0" applyFill="1" applyBorder="1" applyAlignment="1" applyProtection="1">
      <alignment horizontal="center"/>
      <protection hidden="1"/>
    </xf>
    <xf numFmtId="164" fontId="0" fillId="3" borderId="0" xfId="0" applyNumberFormat="1" applyFill="1" applyBorder="1" applyAlignment="1" applyProtection="1">
      <alignment horizontal="center"/>
      <protection locked="0" hidden="1"/>
    </xf>
    <xf numFmtId="0" fontId="6" fillId="3" borderId="42" xfId="0" applyFont="1" applyFill="1" applyBorder="1" applyAlignment="1" applyProtection="1">
      <alignment horizontal="left"/>
      <protection hidden="1"/>
    </xf>
    <xf numFmtId="0" fontId="6" fillId="3" borderId="17" xfId="0" applyFont="1" applyFill="1" applyBorder="1" applyAlignment="1" applyProtection="1">
      <alignment horizontal="left"/>
      <protection hidden="1"/>
    </xf>
    <xf numFmtId="0" fontId="7" fillId="3" borderId="17" xfId="0" applyNumberFormat="1" applyFont="1" applyFill="1" applyBorder="1" applyAlignment="1" applyProtection="1">
      <alignment horizontal="left"/>
      <protection hidden="1"/>
    </xf>
    <xf numFmtId="0" fontId="7" fillId="3" borderId="43" xfId="0" applyNumberFormat="1" applyFont="1" applyFill="1" applyBorder="1" applyAlignment="1" applyProtection="1">
      <alignment horizontal="left"/>
      <protection hidden="1"/>
    </xf>
    <xf numFmtId="0" fontId="0" fillId="3" borderId="0" xfId="0" applyFill="1" applyBorder="1" applyAlignment="1" applyProtection="1">
      <alignment horizontal="right"/>
      <protection hidden="1"/>
    </xf>
    <xf numFmtId="164" fontId="3" fillId="0" borderId="0" xfId="1" applyFont="1" applyAlignment="1">
      <alignment horizontal="right"/>
    </xf>
    <xf numFmtId="0" fontId="3" fillId="3" borderId="0" xfId="0" applyFont="1" applyFill="1" applyAlignment="1" applyProtection="1">
      <alignment horizontal="left"/>
      <protection hidden="1"/>
    </xf>
    <xf numFmtId="49" fontId="0" fillId="3" borderId="0" xfId="0" applyNumberFormat="1" applyFill="1" applyAlignment="1" applyProtection="1">
      <alignment horizontal="left"/>
      <protection hidden="1"/>
    </xf>
    <xf numFmtId="0" fontId="0" fillId="3" borderId="4" xfId="0" applyFill="1" applyBorder="1" applyAlignment="1" applyProtection="1">
      <alignment horizontal="left"/>
      <protection locked="0" hidden="1"/>
    </xf>
    <xf numFmtId="0" fontId="0" fillId="3" borderId="0" xfId="0" applyFill="1" applyBorder="1" applyAlignment="1" applyProtection="1">
      <alignment horizontal="left"/>
      <protection locked="0" hidden="1"/>
    </xf>
    <xf numFmtId="0" fontId="1" fillId="3" borderId="4" xfId="0" applyFont="1" applyFill="1" applyBorder="1" applyAlignment="1" applyProtection="1">
      <alignment horizontal="left"/>
      <protection locked="0" hidden="1"/>
    </xf>
    <xf numFmtId="0" fontId="1" fillId="3" borderId="7" xfId="0" applyFont="1" applyFill="1" applyBorder="1" applyAlignment="1" applyProtection="1">
      <alignment horizontal="center"/>
      <protection locked="0" hidden="1"/>
    </xf>
    <xf numFmtId="0" fontId="0" fillId="3" borderId="7" xfId="0" applyFill="1" applyBorder="1" applyAlignment="1" applyProtection="1">
      <alignment horizontal="center"/>
      <protection locked="0" hidden="1"/>
    </xf>
    <xf numFmtId="0" fontId="0" fillId="3" borderId="8" xfId="0" applyFill="1" applyBorder="1" applyAlignment="1" applyProtection="1">
      <alignment horizontal="center"/>
      <protection locked="0" hidden="1"/>
    </xf>
    <xf numFmtId="0" fontId="7" fillId="3" borderId="27" xfId="0" applyFont="1" applyFill="1" applyBorder="1" applyAlignment="1" applyProtection="1">
      <alignment horizontal="center"/>
      <protection hidden="1"/>
    </xf>
    <xf numFmtId="0" fontId="7" fillId="3" borderId="22" xfId="0" applyFont="1" applyFill="1" applyBorder="1" applyAlignment="1" applyProtection="1">
      <alignment horizontal="center"/>
      <protection hidden="1"/>
    </xf>
    <xf numFmtId="0" fontId="7" fillId="3" borderId="18" xfId="0" applyFont="1" applyFill="1" applyBorder="1" applyAlignment="1" applyProtection="1">
      <alignment horizontal="center"/>
      <protection hidden="1"/>
    </xf>
    <xf numFmtId="0" fontId="0" fillId="3" borderId="0" xfId="0" applyFill="1" applyAlignment="1" applyProtection="1">
      <alignment horizontal="left"/>
      <protection hidden="1"/>
    </xf>
    <xf numFmtId="0" fontId="6" fillId="3" borderId="0" xfId="0" applyFont="1" applyFill="1" applyBorder="1" applyAlignment="1">
      <alignment horizontal="right"/>
    </xf>
    <xf numFmtId="0" fontId="7" fillId="3" borderId="0" xfId="0" applyFont="1" applyFill="1" applyBorder="1" applyAlignment="1" applyProtection="1">
      <alignment horizontal="left"/>
      <protection locked="0"/>
    </xf>
    <xf numFmtId="0" fontId="6" fillId="3" borderId="0" xfId="0" applyFont="1" applyFill="1" applyBorder="1" applyAlignment="1" applyProtection="1">
      <alignment horizontal="center"/>
      <protection hidden="1"/>
    </xf>
    <xf numFmtId="0" fontId="7" fillId="3" borderId="0" xfId="0" applyFont="1" applyFill="1" applyBorder="1" applyAlignment="1" applyProtection="1">
      <alignment horizontal="center"/>
      <protection locked="0"/>
    </xf>
    <xf numFmtId="0" fontId="6" fillId="3" borderId="0" xfId="0" applyFont="1" applyFill="1" applyBorder="1" applyAlignment="1" applyProtection="1">
      <alignment horizontal="right"/>
      <protection hidden="1"/>
    </xf>
    <xf numFmtId="0" fontId="6" fillId="3" borderId="13" xfId="0" applyFont="1" applyFill="1" applyBorder="1" applyAlignment="1" applyProtection="1">
      <alignment horizontal="right"/>
      <protection hidden="1"/>
    </xf>
    <xf numFmtId="0" fontId="6" fillId="3" borderId="15" xfId="0" applyFont="1" applyFill="1" applyBorder="1" applyAlignment="1" applyProtection="1">
      <alignment horizontal="right"/>
      <protection hidden="1"/>
    </xf>
    <xf numFmtId="0" fontId="7" fillId="3" borderId="15" xfId="0" applyFont="1" applyFill="1" applyBorder="1" applyAlignment="1" applyProtection="1">
      <alignment horizontal="left"/>
      <protection locked="0"/>
    </xf>
    <xf numFmtId="0" fontId="6" fillId="3" borderId="1" xfId="0" applyFont="1" applyFill="1" applyBorder="1" applyAlignment="1" applyProtection="1">
      <alignment horizontal="center"/>
      <protection hidden="1"/>
    </xf>
    <xf numFmtId="0" fontId="6" fillId="3" borderId="2" xfId="0" applyFont="1" applyFill="1" applyBorder="1" applyAlignment="1" applyProtection="1">
      <alignment horizontal="center"/>
      <protection hidden="1"/>
    </xf>
    <xf numFmtId="0" fontId="6" fillId="3" borderId="3" xfId="0" applyFont="1" applyFill="1" applyBorder="1" applyAlignment="1" applyProtection="1">
      <alignment horizontal="center"/>
      <protection hidden="1"/>
    </xf>
    <xf numFmtId="0" fontId="7" fillId="3" borderId="6" xfId="0" applyFont="1" applyFill="1" applyBorder="1" applyAlignment="1" applyProtection="1">
      <alignment horizontal="center"/>
      <protection locked="0"/>
    </xf>
    <xf numFmtId="0" fontId="7" fillId="3" borderId="7" xfId="0" applyFont="1" applyFill="1" applyBorder="1" applyAlignment="1" applyProtection="1">
      <alignment horizontal="center"/>
      <protection locked="0"/>
    </xf>
    <xf numFmtId="0" fontId="7" fillId="3" borderId="8" xfId="0" applyFont="1" applyFill="1" applyBorder="1" applyAlignment="1" applyProtection="1">
      <alignment horizontal="center"/>
      <protection locked="0"/>
    </xf>
    <xf numFmtId="0" fontId="7" fillId="3" borderId="7" xfId="0" applyFont="1" applyFill="1" applyBorder="1" applyAlignment="1" applyProtection="1">
      <alignment horizontal="center"/>
      <protection hidden="1"/>
    </xf>
    <xf numFmtId="0" fontId="7" fillId="3" borderId="28" xfId="0" applyFont="1" applyFill="1" applyBorder="1" applyAlignment="1" applyProtection="1">
      <alignment horizontal="left"/>
      <protection locked="0"/>
    </xf>
    <xf numFmtId="0" fontId="7" fillId="3" borderId="2" xfId="0" applyFont="1" applyFill="1" applyBorder="1" applyAlignment="1" applyProtection="1">
      <alignment horizontal="left"/>
      <protection locked="0"/>
    </xf>
    <xf numFmtId="0" fontId="7" fillId="3" borderId="3" xfId="0" applyFont="1" applyFill="1" applyBorder="1" applyAlignment="1" applyProtection="1">
      <alignment horizontal="left"/>
      <protection locked="0"/>
    </xf>
    <xf numFmtId="49" fontId="7" fillId="3" borderId="15" xfId="0" applyNumberFormat="1" applyFont="1" applyFill="1" applyBorder="1" applyAlignment="1" applyProtection="1">
      <alignment horizontal="left"/>
      <protection hidden="1"/>
    </xf>
    <xf numFmtId="0" fontId="7" fillId="3" borderId="15" xfId="0" applyFont="1" applyFill="1" applyBorder="1" applyAlignment="1" applyProtection="1">
      <alignment horizontal="left"/>
      <protection hidden="1"/>
    </xf>
    <xf numFmtId="0" fontId="3" fillId="3" borderId="0" xfId="0" applyFont="1" applyFill="1" applyBorder="1" applyAlignment="1">
      <alignment horizontal="center"/>
    </xf>
    <xf numFmtId="49" fontId="7" fillId="3" borderId="6" xfId="0" applyNumberFormat="1" applyFont="1" applyFill="1" applyBorder="1" applyAlignment="1" applyProtection="1">
      <alignment horizontal="center"/>
      <protection hidden="1"/>
    </xf>
    <xf numFmtId="0" fontId="7" fillId="3" borderId="7" xfId="0" applyNumberFormat="1" applyFont="1" applyFill="1" applyBorder="1" applyAlignment="1" applyProtection="1">
      <alignment horizontal="center"/>
      <protection hidden="1"/>
    </xf>
    <xf numFmtId="0" fontId="7" fillId="3" borderId="8" xfId="0" applyNumberFormat="1" applyFont="1" applyFill="1" applyBorder="1" applyAlignment="1" applyProtection="1">
      <alignment horizontal="center"/>
      <protection hidden="1"/>
    </xf>
    <xf numFmtId="0" fontId="5" fillId="3" borderId="2" xfId="0" applyFont="1" applyFill="1" applyBorder="1" applyAlignment="1" applyProtection="1">
      <alignment horizontal="left"/>
      <protection hidden="1"/>
    </xf>
    <xf numFmtId="0" fontId="7" fillId="3" borderId="28" xfId="0" applyFont="1" applyFill="1" applyBorder="1" applyAlignment="1" applyProtection="1">
      <alignment horizontal="left"/>
      <protection hidden="1"/>
    </xf>
    <xf numFmtId="0" fontId="7" fillId="3" borderId="2" xfId="0" applyFont="1" applyFill="1" applyBorder="1" applyAlignment="1" applyProtection="1">
      <alignment horizontal="left"/>
      <protection hidden="1"/>
    </xf>
    <xf numFmtId="0" fontId="7" fillId="3" borderId="3" xfId="0" applyFont="1" applyFill="1" applyBorder="1" applyAlignment="1" applyProtection="1">
      <alignment horizontal="left"/>
      <protection hidden="1"/>
    </xf>
  </cellXfs>
  <cellStyles count="3">
    <cellStyle name="Moeda" xfId="1" builtinId="4"/>
    <cellStyle name="Normal" xfId="0" builtinId="0"/>
    <cellStyle name="Vírgula" xfId="2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Scroll" dx="16" fmlaLink="CORRETO!$E$142" horiz="1" max="5" min="1" page="12" val="5"/>
</file>

<file path=xl/ctrlProps/ctrlProp2.xml><?xml version="1.0" encoding="utf-8"?>
<formControlPr xmlns="http://schemas.microsoft.com/office/spreadsheetml/2009/9/main" objectType="Scroll" dx="16" fmlaLink="CORRETO!$E$137" horiz="1" max="4" min="1" page="10"/>
</file>

<file path=xl/ctrlProps/ctrlProp3.xml><?xml version="1.0" encoding="utf-8"?>
<formControlPr xmlns="http://schemas.microsoft.com/office/spreadsheetml/2009/9/main" objectType="Drop" dropStyle="combo" dx="16" fmlaLink="CORRETO!$E$137" fmlaRange="CORRETO!$F$136:$F$137" noThreeD="1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42</xdr:row>
      <xdr:rowOff>38100</xdr:rowOff>
    </xdr:from>
    <xdr:to>
      <xdr:col>0</xdr:col>
      <xdr:colOff>762000</xdr:colOff>
      <xdr:row>46</xdr:row>
      <xdr:rowOff>57150</xdr:rowOff>
    </xdr:to>
    <xdr:pic>
      <xdr:nvPicPr>
        <xdr:cNvPr id="4094" name="Picture 12">
          <a:extLst>
            <a:ext uri="{FF2B5EF4-FFF2-40B4-BE49-F238E27FC236}">
              <a16:creationId xmlns:a16="http://schemas.microsoft.com/office/drawing/2014/main" id="{00000000-0008-0000-0100-0000F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7191375"/>
          <a:ext cx="638175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298450</xdr:colOff>
          <xdr:row>27</xdr:row>
          <xdr:rowOff>12700</xdr:rowOff>
        </xdr:from>
        <xdr:to>
          <xdr:col>2</xdr:col>
          <xdr:colOff>723900</xdr:colOff>
          <xdr:row>27</xdr:row>
          <xdr:rowOff>171450</xdr:rowOff>
        </xdr:to>
        <xdr:sp macro="" textlink="">
          <xdr:nvSpPr>
            <xdr:cNvPr id="3105" name="Scroll Bar 33" hidden="1">
              <a:extLst>
                <a:ext uri="{63B3BB69-23CF-44E3-9099-C40C66FF867C}">
                  <a14:compatExt spid="_x0000_s3105"/>
                </a:ext>
                <a:ext uri="{FF2B5EF4-FFF2-40B4-BE49-F238E27FC236}">
                  <a16:creationId xmlns:a16="http://schemas.microsoft.com/office/drawing/2014/main" id="{00000000-0008-0000-0100-00002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190500</xdr:colOff>
          <xdr:row>29</xdr:row>
          <xdr:rowOff>88900</xdr:rowOff>
        </xdr:from>
        <xdr:to>
          <xdr:col>44</xdr:col>
          <xdr:colOff>146050</xdr:colOff>
          <xdr:row>30</xdr:row>
          <xdr:rowOff>76200</xdr:rowOff>
        </xdr:to>
        <xdr:sp macro="" textlink="">
          <xdr:nvSpPr>
            <xdr:cNvPr id="3106" name="Scroll Bar 34" hidden="1">
              <a:extLst>
                <a:ext uri="{63B3BB69-23CF-44E3-9099-C40C66FF867C}">
                  <a14:compatExt spid="_x0000_s3106"/>
                </a:ext>
                <a:ext uri="{FF2B5EF4-FFF2-40B4-BE49-F238E27FC236}">
                  <a16:creationId xmlns:a16="http://schemas.microsoft.com/office/drawing/2014/main" id="{00000000-0008-0000-0100-00002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12700</xdr:colOff>
          <xdr:row>30</xdr:row>
          <xdr:rowOff>0</xdr:rowOff>
        </xdr:from>
        <xdr:to>
          <xdr:col>5</xdr:col>
          <xdr:colOff>19050</xdr:colOff>
          <xdr:row>31</xdr:row>
          <xdr:rowOff>12700</xdr:rowOff>
        </xdr:to>
        <xdr:sp macro="" textlink="">
          <xdr:nvSpPr>
            <xdr:cNvPr id="4007" name="Drop Down 935" hidden="1">
              <a:extLst>
                <a:ext uri="{63B3BB69-23CF-44E3-9099-C40C66FF867C}">
                  <a14:compatExt spid="_x0000_s4007"/>
                </a:ext>
                <a:ext uri="{FF2B5EF4-FFF2-40B4-BE49-F238E27FC236}">
                  <a16:creationId xmlns:a16="http://schemas.microsoft.com/office/drawing/2014/main" id="{00000000-0008-0000-0100-0000A70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38100</xdr:rowOff>
    </xdr:from>
    <xdr:to>
      <xdr:col>4</xdr:col>
      <xdr:colOff>104775</xdr:colOff>
      <xdr:row>3</xdr:row>
      <xdr:rowOff>104775</xdr:rowOff>
    </xdr:to>
    <xdr:pic>
      <xdr:nvPicPr>
        <xdr:cNvPr id="4421" name="Picture 1">
          <a:extLst>
            <a:ext uri="{FF2B5EF4-FFF2-40B4-BE49-F238E27FC236}">
              <a16:creationId xmlns:a16="http://schemas.microsoft.com/office/drawing/2014/main" id="{00000000-0008-0000-0200-00004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150" y="38100"/>
          <a:ext cx="5334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omments" Target="../comments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2"/>
  <dimension ref="A1:Q142"/>
  <sheetViews>
    <sheetView topLeftCell="A119" workbookViewId="0">
      <selection activeCell="N137" sqref="N137"/>
    </sheetView>
  </sheetViews>
  <sheetFormatPr defaultRowHeight="12.5" x14ac:dyDescent="0.25"/>
  <cols>
    <col min="1" max="1" width="16.26953125" customWidth="1"/>
    <col min="2" max="2" width="13.81640625" bestFit="1" customWidth="1"/>
    <col min="3" max="3" width="11.453125" customWidth="1"/>
    <col min="4" max="4" width="17.26953125" customWidth="1"/>
    <col min="5" max="5" width="20.1796875" customWidth="1"/>
    <col min="6" max="6" width="13.453125" bestFit="1" customWidth="1"/>
    <col min="7" max="7" width="10.1796875" bestFit="1" customWidth="1"/>
    <col min="9" max="9" width="13.453125" customWidth="1"/>
    <col min="10" max="10" width="11.7265625" bestFit="1" customWidth="1"/>
    <col min="12" max="12" width="10.1796875" bestFit="1" customWidth="1"/>
    <col min="14" max="14" width="13.1796875" bestFit="1" customWidth="1"/>
  </cols>
  <sheetData>
    <row r="1" spans="1:17" x14ac:dyDescent="0.25">
      <c r="A1" t="s">
        <v>0</v>
      </c>
      <c r="B1" s="1" t="str">
        <f>CONTRATO!D21</f>
        <v xml:space="preserve"> </v>
      </c>
      <c r="C1" s="1"/>
      <c r="D1" s="41">
        <f>CONTRATO!H21</f>
        <v>0</v>
      </c>
      <c r="E1" s="89">
        <f>IF(D1&gt;100000,100000,D1)</f>
        <v>0</v>
      </c>
      <c r="I1" s="41">
        <f>E1*0.992258212</f>
        <v>0</v>
      </c>
    </row>
    <row r="2" spans="1:17" x14ac:dyDescent="0.25">
      <c r="A2" t="s">
        <v>0</v>
      </c>
      <c r="B2" s="1">
        <f>CONTRATO!D22</f>
        <v>0</v>
      </c>
      <c r="C2" s="1"/>
      <c r="D2" s="41">
        <f>CONTRATO!H22</f>
        <v>0</v>
      </c>
      <c r="E2" s="89">
        <f>IF((D1+D2)&gt;100000,100000-E1,D2)</f>
        <v>0</v>
      </c>
      <c r="F2" s="41">
        <f>SUM(E1:E7)</f>
        <v>0</v>
      </c>
      <c r="G2" t="s">
        <v>94</v>
      </c>
      <c r="I2" s="41">
        <f t="shared" ref="I2:I7" si="0">E2*0.992258212</f>
        <v>0</v>
      </c>
    </row>
    <row r="3" spans="1:17" x14ac:dyDescent="0.25">
      <c r="A3" t="s">
        <v>0</v>
      </c>
      <c r="B3" s="1">
        <f>CONTRATO!D23</f>
        <v>0</v>
      </c>
      <c r="C3" s="1"/>
      <c r="D3" s="41">
        <f>CONTRATO!H23</f>
        <v>0</v>
      </c>
      <c r="E3" s="89">
        <f>IF((D1+D2+D3)&gt;100000,100000-E2-E1,D3)</f>
        <v>0</v>
      </c>
      <c r="I3" s="41">
        <f t="shared" si="0"/>
        <v>0</v>
      </c>
    </row>
    <row r="4" spans="1:17" x14ac:dyDescent="0.25">
      <c r="A4" t="s">
        <v>0</v>
      </c>
      <c r="B4" s="1">
        <f>CONTRATO!D24</f>
        <v>0</v>
      </c>
      <c r="C4" s="1"/>
      <c r="D4" s="41">
        <f>CONTRATO!H24</f>
        <v>0</v>
      </c>
      <c r="E4" s="89">
        <f>IF((D1+D2+D3+D4)&gt;100000,100000-E3-E2-E1,D4)</f>
        <v>0</v>
      </c>
      <c r="I4" s="41">
        <f t="shared" si="0"/>
        <v>0</v>
      </c>
    </row>
    <row r="5" spans="1:17" x14ac:dyDescent="0.25">
      <c r="A5" t="s">
        <v>0</v>
      </c>
      <c r="B5" s="1">
        <f>CONTRATO!D25</f>
        <v>0</v>
      </c>
      <c r="C5" s="1"/>
      <c r="D5" s="41">
        <f>CONTRATO!H25</f>
        <v>0</v>
      </c>
      <c r="E5" s="89">
        <f>IF((D1+D2+D3+D4+D5)&gt;100000,100000-E4-E3-E2-E1,D5)</f>
        <v>0</v>
      </c>
      <c r="I5" s="41">
        <f t="shared" si="0"/>
        <v>0</v>
      </c>
    </row>
    <row r="6" spans="1:17" x14ac:dyDescent="0.25">
      <c r="A6" t="s">
        <v>0</v>
      </c>
      <c r="B6" s="1">
        <f>CONTRATO!D26</f>
        <v>0</v>
      </c>
      <c r="C6" s="1"/>
      <c r="D6" s="41">
        <f>CONTRATO!H26</f>
        <v>0</v>
      </c>
      <c r="E6" s="89">
        <f>IF((D1+D2+D3+D4+D5+D6)&gt;100000,100000-E5-E4-E3-E2-E1,D6)</f>
        <v>0</v>
      </c>
      <c r="I6" s="41">
        <f t="shared" si="0"/>
        <v>0</v>
      </c>
    </row>
    <row r="7" spans="1:17" x14ac:dyDescent="0.25">
      <c r="A7" t="s">
        <v>0</v>
      </c>
      <c r="B7" s="1">
        <f>CONTRATO!D27</f>
        <v>0</v>
      </c>
      <c r="C7" s="1"/>
      <c r="D7" s="41">
        <f>CONTRATO!H27</f>
        <v>0</v>
      </c>
      <c r="E7" s="89">
        <f>IF((D1+D2+D3+D4+D5+D6+D7)&gt;100000,100000-E6-E5-E4-E3-E2-E1,D7)</f>
        <v>0</v>
      </c>
      <c r="I7" s="41">
        <f t="shared" si="0"/>
        <v>0</v>
      </c>
    </row>
    <row r="8" spans="1:17" x14ac:dyDescent="0.25">
      <c r="A8" s="90" t="str">
        <f>IF(E142=1,"JURO DE 0,5%",IF(E142=2,"JURO DE 1%",IF(E142=3,"JURO DE 1,5%",IF(E142=4,"JURO DE 2%",IF(E142=5,"JURO DE 2,5%",IF(E142=6,"JURO DE 3%",IF(E142=7,"JURO DE 3,5%",L8)))))))</f>
        <v>JURO DE 2,5%</v>
      </c>
      <c r="B8" s="1" t="s">
        <v>5</v>
      </c>
      <c r="C8" s="1"/>
      <c r="D8">
        <f>IF(OR(E142=12,E142=13,E142=14,E142=15),5.5,IF(E142=1,0.5,IF(E142=2,1,IF(E142=3,1.5,IF(E142=4,2,IF(E142=5,2.5,IF(E142=6,3,M8)))))))</f>
        <v>2.5</v>
      </c>
      <c r="E8" t="s">
        <v>62</v>
      </c>
      <c r="F8" t="str">
        <f>IF(E142=1,"0,5% (meio por cento) ao ano.",IF(E142=2,"1% (um por cento) ao ano.",IF(E142=3,"1,5% (um e meio por cento) ao ano.",IF(E142=4,"2% (dois por cento) ao ano.",IF(E142=5,"2,5% (dois e meio por cento) ao ano.",IF(E142=6,"3% (três por cento) ao ano.",IF(E142=7,"3,5% (três e meio por cento) ao ano.",IF(E142=8,"4% (quatro por cento) ao ano.",N8))))))))</f>
        <v>2,5% (dois e meio por cento) ao ano.</v>
      </c>
      <c r="L8" t="b">
        <f>IF(E142=8,"JURO DE 4%",IF(E142=9,"JURO DE 4,5%",IF(E142=10,"JURO DE 5%",IF(E142=11,"JURO DE 5,5%"))))</f>
        <v>0</v>
      </c>
      <c r="M8" t="b">
        <f>IF(E142=7,3.5,IF(E142=8,4,IF(E142=9,4.5,IF(E142=10,5,IF(E142=11,5.5)))))</f>
        <v>0</v>
      </c>
      <c r="N8" t="b">
        <f>IF(E142=9,"4,5% (quatro e meio por cento) ao ano.",IF(E142=10,"5% (cinco por cento) ao ano.",IF(E142=11,"5,5% (cinco e meio por cento) ao ano.")))</f>
        <v>0</v>
      </c>
    </row>
    <row r="9" spans="1:17" x14ac:dyDescent="0.25">
      <c r="B9" s="1"/>
      <c r="C9" s="1"/>
    </row>
    <row r="11" spans="1:17" x14ac:dyDescent="0.25">
      <c r="A11" t="s">
        <v>1</v>
      </c>
      <c r="D11" s="1" t="str">
        <f>CONTRATO!D29</f>
        <v xml:space="preserve"> </v>
      </c>
    </row>
    <row r="12" spans="1:17" x14ac:dyDescent="0.25">
      <c r="A12" t="s">
        <v>2</v>
      </c>
      <c r="D12" s="42">
        <f>IF(CONTRATO!D30&gt;8,8,CONTRATO!D30)</f>
        <v>0</v>
      </c>
    </row>
    <row r="13" spans="1:17" x14ac:dyDescent="0.25">
      <c r="A13" t="s">
        <v>3</v>
      </c>
      <c r="D13" t="str">
        <f>IF(E137=1,"ANUAL",IF(E137=2,"SEMESTRAL",IF(E137=3,"TRIMESTRAL",IF(E137=5,"BIMESTRAL",IF(E137=6,"MENSAL",IF(E137=4,"QUADRIMESTRAL"))))))</f>
        <v>ANUAL</v>
      </c>
      <c r="Q13" t="str">
        <f>IF(E137=1,"ANUAL",IF(E137=2,"SEMESTRAL",IF(E137=3,"TRIMESTRAL",IF(E137=5,"BIMESTRAL",IF(E137=6,"MENSAL",IF(E137=4,"QUADRIMESTRAL"))))))</f>
        <v>ANUAL</v>
      </c>
    </row>
    <row r="14" spans="1:17" x14ac:dyDescent="0.25">
      <c r="D14" s="3">
        <f>IF(E137=1,1,IF(E137=2,1/2,IF( E137=3,1/4,IF(E137=4,1/3,IF(E137=5,1/6,1/12)))))</f>
        <v>1</v>
      </c>
    </row>
    <row r="15" spans="1:17" x14ac:dyDescent="0.25">
      <c r="D15" s="3"/>
    </row>
    <row r="16" spans="1:17" s="109" customFormat="1" x14ac:dyDescent="0.25">
      <c r="A16" s="107" t="s">
        <v>112</v>
      </c>
      <c r="B16" s="107">
        <f>CONTRATO!J28</f>
        <v>0</v>
      </c>
      <c r="C16" s="107"/>
      <c r="D16" s="108"/>
      <c r="E16" s="107"/>
      <c r="H16" s="113" t="str">
        <f>B17</f>
        <v xml:space="preserve"> </v>
      </c>
      <c r="I16" s="115">
        <f>B16</f>
        <v>0</v>
      </c>
      <c r="J16" s="115" t="e">
        <f>I16/B19</f>
        <v>#DIV/0!</v>
      </c>
      <c r="L16" s="116" t="s">
        <v>119</v>
      </c>
    </row>
    <row r="17" spans="1:10" x14ac:dyDescent="0.25">
      <c r="A17" s="104" t="s">
        <v>113</v>
      </c>
      <c r="B17" s="91" t="str">
        <f>IF(CONTRATO!D27&lt;&gt;"",CONTRATO!D27,IF(CONTRATO!D26&lt;&gt;"",CONTRATO!D26,IF(CONTRATO!D25&lt;&gt;"",CONTRATO!D25,IF(CONTRATO!D24&lt;&gt;"",CONTRATO!D24,IF(CONTRATO!D23&lt;&gt;"",CONTRATO!D23,IF(CONTRATO!D22&lt;&gt;"",CONTRATO!D22,CONTRATO!D21))))))</f>
        <v xml:space="preserve"> </v>
      </c>
      <c r="C17" s="104"/>
      <c r="D17" s="105"/>
      <c r="E17" s="104"/>
      <c r="F17" s="104"/>
      <c r="G17">
        <v>1</v>
      </c>
      <c r="H17" s="91" t="str">
        <f>CONTRATO!D29</f>
        <v xml:space="preserve"> </v>
      </c>
      <c r="I17" s="68" t="e">
        <f>+I16-$J$16</f>
        <v>#DIV/0!</v>
      </c>
      <c r="J17" s="68" t="e">
        <f>((I16*B18/100))/ $B$23  *  C20</f>
        <v>#VALUE!</v>
      </c>
    </row>
    <row r="18" spans="1:10" x14ac:dyDescent="0.25">
      <c r="A18" s="104" t="s">
        <v>114</v>
      </c>
      <c r="B18" s="114">
        <f>D8</f>
        <v>2.5</v>
      </c>
      <c r="C18" s="104"/>
      <c r="D18" s="105"/>
      <c r="E18" s="104"/>
      <c r="G18">
        <v>2</v>
      </c>
      <c r="H18" s="91" t="str">
        <f t="shared" ref="H18:H37" si="1">IF($B$19&gt;G17,EDATE(H17,12/$B$23),"")</f>
        <v/>
      </c>
      <c r="I18" s="68">
        <f>IF($B$19&gt;G17,+I17-$J$16,0)</f>
        <v>0</v>
      </c>
      <c r="J18" s="68">
        <f>IF($B$19&gt;G17,(I17*$B$18/100)/$B$23,0)</f>
        <v>0</v>
      </c>
    </row>
    <row r="19" spans="1:10" x14ac:dyDescent="0.25">
      <c r="A19" s="104" t="s">
        <v>115</v>
      </c>
      <c r="B19" s="106">
        <f>CONTRATO!E30</f>
        <v>0</v>
      </c>
      <c r="C19" s="104"/>
      <c r="D19" s="105"/>
      <c r="E19" s="104"/>
      <c r="G19">
        <v>3</v>
      </c>
      <c r="H19" s="91" t="str">
        <f t="shared" si="1"/>
        <v/>
      </c>
      <c r="I19" s="68">
        <f t="shared" ref="I19:I37" si="2">IF($B$19&gt;G18,+I18-$J$16,0)</f>
        <v>0</v>
      </c>
      <c r="J19" s="68">
        <f t="shared" ref="J19:J37" si="3">IF($B$19&gt;G18,(I18*$B$18/100)/$B$23,0)</f>
        <v>0</v>
      </c>
    </row>
    <row r="20" spans="1:10" x14ac:dyDescent="0.25">
      <c r="A20" s="104" t="s">
        <v>116</v>
      </c>
      <c r="B20" s="104" t="e">
        <f>CONTRATO!D29-CONTRATO!D21</f>
        <v>#VALUE!</v>
      </c>
      <c r="C20" s="104" t="e">
        <f>B20/365</f>
        <v>#VALUE!</v>
      </c>
      <c r="D20" s="105"/>
      <c r="E20" s="104"/>
      <c r="G20">
        <v>4</v>
      </c>
      <c r="H20" s="91" t="str">
        <f t="shared" si="1"/>
        <v/>
      </c>
      <c r="I20" s="68">
        <f t="shared" si="2"/>
        <v>0</v>
      </c>
      <c r="J20" s="68">
        <f t="shared" si="3"/>
        <v>0</v>
      </c>
    </row>
    <row r="21" spans="1:10" x14ac:dyDescent="0.25">
      <c r="A21" s="104" t="s">
        <v>117</v>
      </c>
      <c r="B21" s="91" t="str">
        <f>H17</f>
        <v xml:space="preserve"> </v>
      </c>
      <c r="C21" s="104"/>
      <c r="D21" s="105"/>
      <c r="E21" s="104"/>
      <c r="G21">
        <v>5</v>
      </c>
      <c r="H21" s="91" t="str">
        <f t="shared" si="1"/>
        <v/>
      </c>
      <c r="I21" s="68">
        <f t="shared" si="2"/>
        <v>0</v>
      </c>
      <c r="J21" s="68">
        <f t="shared" si="3"/>
        <v>0</v>
      </c>
    </row>
    <row r="22" spans="1:10" x14ac:dyDescent="0.25">
      <c r="A22" s="104" t="s">
        <v>118</v>
      </c>
      <c r="B22" s="91" t="str">
        <f>H24</f>
        <v/>
      </c>
      <c r="C22" s="104"/>
      <c r="D22" s="105"/>
      <c r="E22" s="104"/>
      <c r="G22">
        <v>6</v>
      </c>
      <c r="H22" s="91" t="str">
        <f t="shared" si="1"/>
        <v/>
      </c>
      <c r="I22" s="68">
        <f t="shared" si="2"/>
        <v>0</v>
      </c>
      <c r="J22" s="68">
        <f t="shared" si="3"/>
        <v>0</v>
      </c>
    </row>
    <row r="23" spans="1:10" x14ac:dyDescent="0.25">
      <c r="A23" s="104" t="s">
        <v>120</v>
      </c>
      <c r="B23" s="104">
        <f>E137</f>
        <v>1</v>
      </c>
      <c r="C23" s="104"/>
      <c r="D23" s="105"/>
      <c r="E23" s="104"/>
      <c r="G23">
        <v>7</v>
      </c>
      <c r="H23" s="91" t="str">
        <f t="shared" si="1"/>
        <v/>
      </c>
      <c r="I23" s="68">
        <f t="shared" si="2"/>
        <v>0</v>
      </c>
      <c r="J23" s="68">
        <f t="shared" si="3"/>
        <v>0</v>
      </c>
    </row>
    <row r="24" spans="1:10" s="56" customFormat="1" x14ac:dyDescent="0.25">
      <c r="A24" s="118"/>
      <c r="B24" s="118"/>
      <c r="C24" s="118"/>
      <c r="D24" s="119"/>
      <c r="E24" s="118"/>
      <c r="G24">
        <v>8</v>
      </c>
      <c r="H24" s="91" t="str">
        <f t="shared" si="1"/>
        <v/>
      </c>
      <c r="I24" s="68">
        <f t="shared" si="2"/>
        <v>0</v>
      </c>
      <c r="J24" s="68">
        <f t="shared" si="3"/>
        <v>0</v>
      </c>
    </row>
    <row r="25" spans="1:10" s="56" customFormat="1" x14ac:dyDescent="0.25">
      <c r="A25" s="118"/>
      <c r="B25" s="118"/>
      <c r="C25" s="118"/>
      <c r="D25" s="119"/>
      <c r="E25" s="118"/>
      <c r="G25">
        <v>9</v>
      </c>
      <c r="H25" s="91" t="str">
        <f t="shared" si="1"/>
        <v/>
      </c>
      <c r="I25" s="68">
        <f t="shared" si="2"/>
        <v>0</v>
      </c>
      <c r="J25" s="68">
        <f t="shared" si="3"/>
        <v>0</v>
      </c>
    </row>
    <row r="26" spans="1:10" s="56" customFormat="1" x14ac:dyDescent="0.25">
      <c r="A26" s="118"/>
      <c r="B26" s="118"/>
      <c r="C26" s="118"/>
      <c r="D26" s="119"/>
      <c r="E26" s="118"/>
      <c r="G26">
        <v>10</v>
      </c>
      <c r="H26" s="91" t="str">
        <f t="shared" si="1"/>
        <v/>
      </c>
      <c r="I26" s="68">
        <f t="shared" si="2"/>
        <v>0</v>
      </c>
      <c r="J26" s="68">
        <f t="shared" si="3"/>
        <v>0</v>
      </c>
    </row>
    <row r="27" spans="1:10" s="56" customFormat="1" x14ac:dyDescent="0.25">
      <c r="A27" s="118"/>
      <c r="B27" s="118"/>
      <c r="C27" s="118"/>
      <c r="D27" s="119"/>
      <c r="E27" s="118"/>
      <c r="G27">
        <v>11</v>
      </c>
      <c r="H27" s="91" t="str">
        <f t="shared" si="1"/>
        <v/>
      </c>
      <c r="I27" s="68">
        <f t="shared" si="2"/>
        <v>0</v>
      </c>
      <c r="J27" s="68">
        <f t="shared" si="3"/>
        <v>0</v>
      </c>
    </row>
    <row r="28" spans="1:10" s="56" customFormat="1" x14ac:dyDescent="0.25">
      <c r="A28" s="118"/>
      <c r="B28" s="118" t="e">
        <f>B20/365</f>
        <v>#VALUE!</v>
      </c>
      <c r="C28" s="118"/>
      <c r="D28" s="119"/>
      <c r="E28" s="118"/>
      <c r="G28">
        <v>12</v>
      </c>
      <c r="H28" s="91" t="str">
        <f t="shared" si="1"/>
        <v/>
      </c>
      <c r="I28" s="68">
        <f t="shared" si="2"/>
        <v>0</v>
      </c>
      <c r="J28" s="68">
        <f t="shared" si="3"/>
        <v>0</v>
      </c>
    </row>
    <row r="29" spans="1:10" s="56" customFormat="1" x14ac:dyDescent="0.25">
      <c r="A29" s="118"/>
      <c r="B29" s="118"/>
      <c r="C29" s="118"/>
      <c r="D29" s="119"/>
      <c r="E29" s="118"/>
      <c r="G29">
        <v>13</v>
      </c>
      <c r="H29" s="91" t="str">
        <f t="shared" si="1"/>
        <v/>
      </c>
      <c r="I29" s="68">
        <f t="shared" si="2"/>
        <v>0</v>
      </c>
      <c r="J29" s="68">
        <f t="shared" si="3"/>
        <v>0</v>
      </c>
    </row>
    <row r="30" spans="1:10" s="56" customFormat="1" x14ac:dyDescent="0.25">
      <c r="A30" s="118"/>
      <c r="B30" s="118"/>
      <c r="C30" s="118"/>
      <c r="D30" s="119"/>
      <c r="E30" s="118"/>
      <c r="G30">
        <v>14</v>
      </c>
      <c r="H30" s="91" t="str">
        <f t="shared" si="1"/>
        <v/>
      </c>
      <c r="I30" s="68">
        <f t="shared" si="2"/>
        <v>0</v>
      </c>
      <c r="J30" s="68">
        <f t="shared" si="3"/>
        <v>0</v>
      </c>
    </row>
    <row r="31" spans="1:10" s="56" customFormat="1" x14ac:dyDescent="0.25">
      <c r="A31" s="118"/>
      <c r="B31" s="118"/>
      <c r="C31" s="118"/>
      <c r="D31" s="119"/>
      <c r="E31" s="118"/>
      <c r="G31">
        <v>15</v>
      </c>
      <c r="H31" s="91" t="str">
        <f t="shared" si="1"/>
        <v/>
      </c>
      <c r="I31" s="68">
        <f t="shared" si="2"/>
        <v>0</v>
      </c>
      <c r="J31" s="68">
        <f t="shared" si="3"/>
        <v>0</v>
      </c>
    </row>
    <row r="32" spans="1:10" s="56" customFormat="1" x14ac:dyDescent="0.25">
      <c r="A32" s="118"/>
      <c r="B32" s="118"/>
      <c r="C32" s="118"/>
      <c r="D32" s="119"/>
      <c r="E32" s="118"/>
      <c r="G32">
        <v>16</v>
      </c>
      <c r="H32" s="91" t="str">
        <f t="shared" si="1"/>
        <v/>
      </c>
      <c r="I32" s="68">
        <f t="shared" si="2"/>
        <v>0</v>
      </c>
      <c r="J32" s="68">
        <f t="shared" si="3"/>
        <v>0</v>
      </c>
    </row>
    <row r="33" spans="1:14" s="56" customFormat="1" x14ac:dyDescent="0.25">
      <c r="A33" s="118"/>
      <c r="B33" s="118"/>
      <c r="C33" s="118"/>
      <c r="D33" s="119"/>
      <c r="E33" s="118"/>
      <c r="G33">
        <v>17</v>
      </c>
      <c r="H33" s="91" t="str">
        <f t="shared" si="1"/>
        <v/>
      </c>
      <c r="I33" s="68">
        <f t="shared" si="2"/>
        <v>0</v>
      </c>
      <c r="J33" s="68">
        <f>IF($B$19&gt;G32,(I32*$B$18/100)/$B$23,0)</f>
        <v>0</v>
      </c>
    </row>
    <row r="34" spans="1:14" x14ac:dyDescent="0.25">
      <c r="A34" s="104"/>
      <c r="B34" s="104"/>
      <c r="C34" s="104"/>
      <c r="D34" s="105"/>
      <c r="E34" s="104"/>
      <c r="G34">
        <v>18</v>
      </c>
      <c r="H34" s="91" t="str">
        <f t="shared" si="1"/>
        <v/>
      </c>
      <c r="I34" s="68">
        <f t="shared" si="2"/>
        <v>0</v>
      </c>
      <c r="J34" s="68">
        <f t="shared" si="3"/>
        <v>0</v>
      </c>
    </row>
    <row r="35" spans="1:14" x14ac:dyDescent="0.25">
      <c r="A35" s="104"/>
      <c r="B35" s="104"/>
      <c r="C35" s="104"/>
      <c r="D35" s="105"/>
      <c r="E35" s="104"/>
      <c r="G35">
        <v>19</v>
      </c>
      <c r="H35" s="91" t="str">
        <f t="shared" si="1"/>
        <v/>
      </c>
      <c r="I35" s="68">
        <f t="shared" si="2"/>
        <v>0</v>
      </c>
      <c r="J35" s="68">
        <f t="shared" si="3"/>
        <v>0</v>
      </c>
    </row>
    <row r="36" spans="1:14" x14ac:dyDescent="0.25">
      <c r="A36" s="104"/>
      <c r="B36" s="104"/>
      <c r="C36" s="104"/>
      <c r="D36" s="105"/>
      <c r="E36" s="104"/>
      <c r="G36">
        <v>20</v>
      </c>
      <c r="H36" s="91" t="str">
        <f t="shared" si="1"/>
        <v/>
      </c>
      <c r="I36" s="68">
        <f t="shared" si="2"/>
        <v>0</v>
      </c>
      <c r="J36" s="68">
        <f t="shared" si="3"/>
        <v>0</v>
      </c>
    </row>
    <row r="37" spans="1:14" x14ac:dyDescent="0.25">
      <c r="A37" s="104"/>
      <c r="B37" s="104"/>
      <c r="C37" s="104"/>
      <c r="D37" s="105"/>
      <c r="E37" s="104"/>
      <c r="G37">
        <v>21</v>
      </c>
      <c r="H37" s="91" t="str">
        <f t="shared" si="1"/>
        <v/>
      </c>
      <c r="I37" s="68">
        <f t="shared" si="2"/>
        <v>0</v>
      </c>
      <c r="J37" s="68">
        <f t="shared" si="3"/>
        <v>0</v>
      </c>
    </row>
    <row r="38" spans="1:14" s="112" customFormat="1" x14ac:dyDescent="0.25">
      <c r="A38" s="110"/>
      <c r="B38" s="110"/>
      <c r="C38" s="110"/>
      <c r="D38" s="111"/>
      <c r="E38" s="110"/>
      <c r="G38" s="120"/>
    </row>
    <row r="39" spans="1:14" x14ac:dyDescent="0.25">
      <c r="G39" s="85" t="e">
        <f>C40-B1</f>
        <v>#VALUE!</v>
      </c>
      <c r="H39" t="s">
        <v>89</v>
      </c>
    </row>
    <row r="40" spans="1:14" x14ac:dyDescent="0.25">
      <c r="A40" s="88" t="e">
        <f>(E1*((1+($D$8/100))^(($D$11-B1)/365)))-E1</f>
        <v>#VALUE!</v>
      </c>
      <c r="B40" s="66" t="s">
        <v>75</v>
      </c>
      <c r="C40" s="91" t="str">
        <f t="shared" ref="C40:C46" si="4">$A$50</f>
        <v xml:space="preserve"> </v>
      </c>
      <c r="E40" s="67"/>
      <c r="F40" s="68"/>
      <c r="G40" s="86" t="e">
        <f>F50*(IF(E137=1,365,IF(E137=2,182.5,IF(E137=3,91.25,IF(E137=5,60.83,IF(E137=6,30.41,IF(E137=4,121.67)))))))</f>
        <v>#VALUE!</v>
      </c>
      <c r="H40" s="1" t="s">
        <v>90</v>
      </c>
      <c r="K40" s="67"/>
    </row>
    <row r="41" spans="1:14" x14ac:dyDescent="0.25">
      <c r="A41" s="88" t="e">
        <f t="shared" ref="A41:A46" si="5">(E2*((1+($D$8/100))^(($D$11-B2)/365)))-E2</f>
        <v>#VALUE!</v>
      </c>
      <c r="B41" s="66" t="s">
        <v>75</v>
      </c>
      <c r="C41" s="91" t="str">
        <f t="shared" si="4"/>
        <v xml:space="preserve"> </v>
      </c>
      <c r="E41" s="67"/>
      <c r="F41" s="68"/>
      <c r="G41" s="85" t="e">
        <f>G39+G40</f>
        <v>#VALUE!</v>
      </c>
      <c r="H41" t="s">
        <v>91</v>
      </c>
    </row>
    <row r="42" spans="1:14" x14ac:dyDescent="0.25">
      <c r="A42" s="88" t="e">
        <f t="shared" si="5"/>
        <v>#VALUE!</v>
      </c>
      <c r="B42" s="66" t="s">
        <v>75</v>
      </c>
      <c r="C42" s="91" t="str">
        <f t="shared" si="4"/>
        <v xml:space="preserve"> </v>
      </c>
      <c r="E42" s="67"/>
      <c r="F42" s="68"/>
      <c r="G42" s="86">
        <f>8*365+2</f>
        <v>2922</v>
      </c>
      <c r="H42" t="s">
        <v>92</v>
      </c>
      <c r="N42" t="s">
        <v>16</v>
      </c>
    </row>
    <row r="43" spans="1:14" x14ac:dyDescent="0.25">
      <c r="A43" s="88" t="e">
        <f t="shared" si="5"/>
        <v>#VALUE!</v>
      </c>
      <c r="B43" s="66" t="s">
        <v>75</v>
      </c>
      <c r="C43" s="91" t="str">
        <f t="shared" si="4"/>
        <v xml:space="preserve"> </v>
      </c>
      <c r="E43" s="67"/>
      <c r="F43" s="68"/>
      <c r="G43" s="86" t="e">
        <f>IF(G41&lt;G42,1,G42/G41)</f>
        <v>#VALUE!</v>
      </c>
      <c r="H43" t="s">
        <v>95</v>
      </c>
      <c r="L43" s="1"/>
    </row>
    <row r="44" spans="1:14" x14ac:dyDescent="0.25">
      <c r="A44" s="88" t="e">
        <f t="shared" si="5"/>
        <v>#VALUE!</v>
      </c>
      <c r="B44" s="66" t="s">
        <v>75</v>
      </c>
      <c r="C44" s="91" t="str">
        <f t="shared" si="4"/>
        <v xml:space="preserve"> </v>
      </c>
      <c r="E44" s="67"/>
      <c r="F44" s="87"/>
      <c r="G44" s="45"/>
      <c r="H44" s="45"/>
      <c r="I44" s="45"/>
      <c r="L44" s="1"/>
    </row>
    <row r="45" spans="1:14" x14ac:dyDescent="0.25">
      <c r="A45" s="88" t="e">
        <f t="shared" si="5"/>
        <v>#VALUE!</v>
      </c>
      <c r="B45" s="66" t="s">
        <v>75</v>
      </c>
      <c r="C45" s="91" t="str">
        <f t="shared" si="4"/>
        <v xml:space="preserve"> </v>
      </c>
      <c r="E45" s="67"/>
      <c r="F45" s="87"/>
      <c r="G45" s="45"/>
      <c r="H45" s="45"/>
      <c r="I45" s="45"/>
      <c r="L45" s="3"/>
      <c r="N45" t="s">
        <v>17</v>
      </c>
    </row>
    <row r="46" spans="1:14" x14ac:dyDescent="0.25">
      <c r="A46" s="88" t="e">
        <f t="shared" si="5"/>
        <v>#VALUE!</v>
      </c>
      <c r="B46" s="66" t="s">
        <v>75</v>
      </c>
      <c r="C46" s="91" t="str">
        <f t="shared" si="4"/>
        <v xml:space="preserve"> </v>
      </c>
      <c r="E46" s="67"/>
      <c r="L46" s="1"/>
    </row>
    <row r="47" spans="1:14" x14ac:dyDescent="0.25">
      <c r="A47" s="68" t="e">
        <f>SUM(A40:A46)</f>
        <v>#VALUE!</v>
      </c>
      <c r="B47" t="s">
        <v>6</v>
      </c>
      <c r="E47" s="67"/>
      <c r="F47" s="68"/>
    </row>
    <row r="49" spans="1:11" x14ac:dyDescent="0.25">
      <c r="A49" t="s">
        <v>8</v>
      </c>
      <c r="B49" t="s">
        <v>9</v>
      </c>
      <c r="C49" t="s">
        <v>15</v>
      </c>
      <c r="E49" t="s">
        <v>10</v>
      </c>
    </row>
    <row r="50" spans="1:11" x14ac:dyDescent="0.25">
      <c r="A50" s="1" t="str">
        <f>D11</f>
        <v xml:space="preserve"> </v>
      </c>
      <c r="B50" t="e">
        <f>F2+A47</f>
        <v>#VALUE!</v>
      </c>
      <c r="C50">
        <f>IF(F50="",0,(B50-F2))</f>
        <v>0</v>
      </c>
      <c r="D50" t="str">
        <f>IF(F50="","",B50/F50)</f>
        <v/>
      </c>
      <c r="E50" t="e">
        <f>IF((B50-(B50/F50))&gt;0,(B50-(B50/F50)),0)</f>
        <v>#VALUE!</v>
      </c>
      <c r="F50" t="str">
        <f t="shared" ref="F50:F71" si="6">IF(K50&gt;0,K50,"")</f>
        <v/>
      </c>
      <c r="K50">
        <f>D12</f>
        <v>0</v>
      </c>
    </row>
    <row r="51" spans="1:11" x14ac:dyDescent="0.25">
      <c r="B51" t="e">
        <f>(((1+($D$8/100))^($D$14)))*E50</f>
        <v>#VALUE!</v>
      </c>
      <c r="C51">
        <f>IF(F51="",0,(B51-E50))</f>
        <v>0</v>
      </c>
      <c r="D51" t="str">
        <f t="shared" ref="D51:D71" si="7">IF(F51="","",B51/F51)</f>
        <v/>
      </c>
      <c r="E51" t="e">
        <f>IF((B51-(B51/F51))&gt;0,(B51-(B51/F51)),0)</f>
        <v>#VALUE!</v>
      </c>
      <c r="F51" t="str">
        <f t="shared" si="6"/>
        <v/>
      </c>
      <c r="K51">
        <f>K50-1</f>
        <v>-1</v>
      </c>
    </row>
    <row r="52" spans="1:11" x14ac:dyDescent="0.25">
      <c r="B52" t="e">
        <f t="shared" ref="B52:B71" si="8">(((1+($D$8/100))^($D$14)))*E51</f>
        <v>#VALUE!</v>
      </c>
      <c r="C52">
        <f t="shared" ref="C52:C66" si="9">IF(F52="",0,(B52-E51))</f>
        <v>0</v>
      </c>
      <c r="D52" t="str">
        <f t="shared" si="7"/>
        <v/>
      </c>
      <c r="E52" t="e">
        <f t="shared" ref="E52:E66" si="10">IF((B52-(B52/F52))&gt;0,(B52-(B52/F52)),0)</f>
        <v>#VALUE!</v>
      </c>
      <c r="F52" t="str">
        <f t="shared" si="6"/>
        <v/>
      </c>
      <c r="K52">
        <f t="shared" ref="K52:K66" si="11">K51-1</f>
        <v>-2</v>
      </c>
    </row>
    <row r="53" spans="1:11" x14ac:dyDescent="0.25">
      <c r="B53" t="e">
        <f t="shared" si="8"/>
        <v>#VALUE!</v>
      </c>
      <c r="C53">
        <f t="shared" si="9"/>
        <v>0</v>
      </c>
      <c r="D53" t="str">
        <f t="shared" si="7"/>
        <v/>
      </c>
      <c r="E53" t="e">
        <f t="shared" si="10"/>
        <v>#VALUE!</v>
      </c>
      <c r="F53" t="str">
        <f t="shared" si="6"/>
        <v/>
      </c>
      <c r="K53">
        <f t="shared" si="11"/>
        <v>-3</v>
      </c>
    </row>
    <row r="54" spans="1:11" x14ac:dyDescent="0.25">
      <c r="B54" t="e">
        <f t="shared" si="8"/>
        <v>#VALUE!</v>
      </c>
      <c r="C54">
        <f t="shared" si="9"/>
        <v>0</v>
      </c>
      <c r="D54" t="str">
        <f t="shared" si="7"/>
        <v/>
      </c>
      <c r="E54" t="e">
        <f t="shared" si="10"/>
        <v>#VALUE!</v>
      </c>
      <c r="F54" t="str">
        <f t="shared" si="6"/>
        <v/>
      </c>
      <c r="K54">
        <f t="shared" si="11"/>
        <v>-4</v>
      </c>
    </row>
    <row r="55" spans="1:11" x14ac:dyDescent="0.25">
      <c r="B55" t="e">
        <f t="shared" si="8"/>
        <v>#VALUE!</v>
      </c>
      <c r="C55">
        <f t="shared" si="9"/>
        <v>0</v>
      </c>
      <c r="D55" t="str">
        <f t="shared" si="7"/>
        <v/>
      </c>
      <c r="E55" t="e">
        <f t="shared" si="10"/>
        <v>#VALUE!</v>
      </c>
      <c r="F55" t="str">
        <f t="shared" si="6"/>
        <v/>
      </c>
      <c r="K55">
        <f t="shared" si="11"/>
        <v>-5</v>
      </c>
    </row>
    <row r="56" spans="1:11" x14ac:dyDescent="0.25">
      <c r="B56" t="e">
        <f t="shared" si="8"/>
        <v>#VALUE!</v>
      </c>
      <c r="C56">
        <f t="shared" si="9"/>
        <v>0</v>
      </c>
      <c r="D56" t="str">
        <f t="shared" si="7"/>
        <v/>
      </c>
      <c r="E56" t="e">
        <f t="shared" si="10"/>
        <v>#VALUE!</v>
      </c>
      <c r="F56" t="str">
        <f t="shared" si="6"/>
        <v/>
      </c>
      <c r="K56">
        <f t="shared" si="11"/>
        <v>-6</v>
      </c>
    </row>
    <row r="57" spans="1:11" x14ac:dyDescent="0.25">
      <c r="B57" t="e">
        <f t="shared" si="8"/>
        <v>#VALUE!</v>
      </c>
      <c r="C57">
        <f t="shared" si="9"/>
        <v>0</v>
      </c>
      <c r="D57" t="str">
        <f t="shared" si="7"/>
        <v/>
      </c>
      <c r="E57" t="e">
        <f t="shared" si="10"/>
        <v>#VALUE!</v>
      </c>
      <c r="F57" t="str">
        <f t="shared" si="6"/>
        <v/>
      </c>
      <c r="K57">
        <f t="shared" si="11"/>
        <v>-7</v>
      </c>
    </row>
    <row r="58" spans="1:11" x14ac:dyDescent="0.25">
      <c r="B58" t="e">
        <f t="shared" si="8"/>
        <v>#VALUE!</v>
      </c>
      <c r="C58">
        <f t="shared" si="9"/>
        <v>0</v>
      </c>
      <c r="D58" t="str">
        <f t="shared" si="7"/>
        <v/>
      </c>
      <c r="E58" t="e">
        <f t="shared" si="10"/>
        <v>#VALUE!</v>
      </c>
      <c r="F58" t="str">
        <f t="shared" si="6"/>
        <v/>
      </c>
      <c r="K58">
        <f t="shared" si="11"/>
        <v>-8</v>
      </c>
    </row>
    <row r="59" spans="1:11" x14ac:dyDescent="0.25">
      <c r="B59" t="e">
        <f t="shared" si="8"/>
        <v>#VALUE!</v>
      </c>
      <c r="C59">
        <f t="shared" si="9"/>
        <v>0</v>
      </c>
      <c r="D59" t="str">
        <f t="shared" si="7"/>
        <v/>
      </c>
      <c r="E59" t="e">
        <f t="shared" si="10"/>
        <v>#VALUE!</v>
      </c>
      <c r="F59" t="str">
        <f t="shared" si="6"/>
        <v/>
      </c>
      <c r="K59">
        <f t="shared" si="11"/>
        <v>-9</v>
      </c>
    </row>
    <row r="60" spans="1:11" x14ac:dyDescent="0.25">
      <c r="B60" t="e">
        <f t="shared" si="8"/>
        <v>#VALUE!</v>
      </c>
      <c r="C60">
        <f t="shared" si="9"/>
        <v>0</v>
      </c>
      <c r="D60" t="str">
        <f t="shared" si="7"/>
        <v/>
      </c>
      <c r="E60" t="e">
        <f t="shared" si="10"/>
        <v>#VALUE!</v>
      </c>
      <c r="F60" t="str">
        <f t="shared" si="6"/>
        <v/>
      </c>
      <c r="K60">
        <f t="shared" si="11"/>
        <v>-10</v>
      </c>
    </row>
    <row r="61" spans="1:11" x14ac:dyDescent="0.25">
      <c r="B61" t="e">
        <f t="shared" si="8"/>
        <v>#VALUE!</v>
      </c>
      <c r="C61">
        <f t="shared" si="9"/>
        <v>0</v>
      </c>
      <c r="D61" t="str">
        <f t="shared" si="7"/>
        <v/>
      </c>
      <c r="E61" t="e">
        <f t="shared" si="10"/>
        <v>#VALUE!</v>
      </c>
      <c r="F61" t="str">
        <f t="shared" si="6"/>
        <v/>
      </c>
      <c r="K61">
        <f t="shared" si="11"/>
        <v>-11</v>
      </c>
    </row>
    <row r="62" spans="1:11" x14ac:dyDescent="0.25">
      <c r="B62" t="e">
        <f t="shared" si="8"/>
        <v>#VALUE!</v>
      </c>
      <c r="C62">
        <f t="shared" si="9"/>
        <v>0</v>
      </c>
      <c r="D62" t="str">
        <f t="shared" si="7"/>
        <v/>
      </c>
      <c r="E62" t="e">
        <f t="shared" si="10"/>
        <v>#VALUE!</v>
      </c>
      <c r="F62" t="str">
        <f t="shared" si="6"/>
        <v/>
      </c>
      <c r="K62">
        <f t="shared" si="11"/>
        <v>-12</v>
      </c>
    </row>
    <row r="63" spans="1:11" x14ac:dyDescent="0.25">
      <c r="B63" t="e">
        <f t="shared" si="8"/>
        <v>#VALUE!</v>
      </c>
      <c r="C63">
        <f t="shared" si="9"/>
        <v>0</v>
      </c>
      <c r="D63" t="str">
        <f t="shared" si="7"/>
        <v/>
      </c>
      <c r="E63" t="e">
        <f t="shared" si="10"/>
        <v>#VALUE!</v>
      </c>
      <c r="F63" t="str">
        <f t="shared" si="6"/>
        <v/>
      </c>
      <c r="K63">
        <f t="shared" si="11"/>
        <v>-13</v>
      </c>
    </row>
    <row r="64" spans="1:11" x14ac:dyDescent="0.25">
      <c r="B64" t="e">
        <f t="shared" si="8"/>
        <v>#VALUE!</v>
      </c>
      <c r="C64">
        <f t="shared" si="9"/>
        <v>0</v>
      </c>
      <c r="D64" t="str">
        <f t="shared" si="7"/>
        <v/>
      </c>
      <c r="E64" t="e">
        <f t="shared" si="10"/>
        <v>#VALUE!</v>
      </c>
      <c r="F64" t="str">
        <f t="shared" si="6"/>
        <v/>
      </c>
      <c r="K64">
        <f t="shared" si="11"/>
        <v>-14</v>
      </c>
    </row>
    <row r="65" spans="1:12" x14ac:dyDescent="0.25">
      <c r="B65" t="e">
        <f t="shared" si="8"/>
        <v>#VALUE!</v>
      </c>
      <c r="C65">
        <f t="shared" si="9"/>
        <v>0</v>
      </c>
      <c r="D65" t="str">
        <f t="shared" si="7"/>
        <v/>
      </c>
      <c r="E65" t="e">
        <f t="shared" si="10"/>
        <v>#VALUE!</v>
      </c>
      <c r="F65" t="str">
        <f t="shared" si="6"/>
        <v/>
      </c>
      <c r="K65">
        <f t="shared" si="11"/>
        <v>-15</v>
      </c>
    </row>
    <row r="66" spans="1:12" x14ac:dyDescent="0.25">
      <c r="B66" t="e">
        <f t="shared" si="8"/>
        <v>#VALUE!</v>
      </c>
      <c r="C66">
        <f t="shared" si="9"/>
        <v>0</v>
      </c>
      <c r="D66" t="str">
        <f t="shared" si="7"/>
        <v/>
      </c>
      <c r="E66" t="e">
        <f t="shared" si="10"/>
        <v>#VALUE!</v>
      </c>
      <c r="F66" t="str">
        <f t="shared" si="6"/>
        <v/>
      </c>
      <c r="K66">
        <f t="shared" si="11"/>
        <v>-16</v>
      </c>
    </row>
    <row r="67" spans="1:12" x14ac:dyDescent="0.25">
      <c r="B67" t="e">
        <f t="shared" si="8"/>
        <v>#VALUE!</v>
      </c>
      <c r="C67">
        <f>IF(F67="",0,(B67-E66))</f>
        <v>0</v>
      </c>
      <c r="D67" t="str">
        <f t="shared" si="7"/>
        <v/>
      </c>
      <c r="E67" t="e">
        <f>IF((B67-(B67/F67))&gt;0,(B67-(B67/F67)),0)</f>
        <v>#VALUE!</v>
      </c>
      <c r="F67" t="str">
        <f t="shared" si="6"/>
        <v/>
      </c>
      <c r="K67">
        <f>K66-1</f>
        <v>-17</v>
      </c>
    </row>
    <row r="68" spans="1:12" x14ac:dyDescent="0.25">
      <c r="B68" t="e">
        <f t="shared" si="8"/>
        <v>#VALUE!</v>
      </c>
      <c r="C68">
        <f>IF(F68="",0,(B68-E67))</f>
        <v>0</v>
      </c>
      <c r="D68" t="str">
        <f t="shared" si="7"/>
        <v/>
      </c>
      <c r="E68" t="e">
        <f>IF((B68-(B68/F68))&gt;0,(B68-(B68/F68)),0)</f>
        <v>#VALUE!</v>
      </c>
      <c r="F68" t="str">
        <f t="shared" si="6"/>
        <v/>
      </c>
      <c r="K68">
        <f>K67-1</f>
        <v>-18</v>
      </c>
    </row>
    <row r="69" spans="1:12" x14ac:dyDescent="0.25">
      <c r="B69" t="e">
        <f t="shared" si="8"/>
        <v>#VALUE!</v>
      </c>
      <c r="C69">
        <f>IF(F69="",0,(B69-E68))</f>
        <v>0</v>
      </c>
      <c r="D69" t="str">
        <f t="shared" si="7"/>
        <v/>
      </c>
      <c r="E69" t="e">
        <f>IF((B69-(B69/F69))&gt;0,(B69-(B69/F69)),0)</f>
        <v>#VALUE!</v>
      </c>
      <c r="F69" t="str">
        <f t="shared" si="6"/>
        <v/>
      </c>
      <c r="G69" s="44"/>
      <c r="H69" s="44"/>
      <c r="I69" s="44"/>
      <c r="J69" s="45"/>
      <c r="K69">
        <f>K68-1</f>
        <v>-19</v>
      </c>
    </row>
    <row r="70" spans="1:12" x14ac:dyDescent="0.25">
      <c r="B70" t="e">
        <f t="shared" si="8"/>
        <v>#VALUE!</v>
      </c>
      <c r="C70">
        <f>IF(F70="",0,(B70-E69))</f>
        <v>0</v>
      </c>
      <c r="D70" t="str">
        <f t="shared" si="7"/>
        <v/>
      </c>
      <c r="E70" t="e">
        <f>IF((B70-(B70/F70))&gt;0,(B70-(B70/F70)),0)</f>
        <v>#VALUE!</v>
      </c>
      <c r="F70" t="str">
        <f t="shared" si="6"/>
        <v/>
      </c>
      <c r="G70" s="44"/>
      <c r="H70" s="44"/>
      <c r="I70" s="44"/>
      <c r="J70" s="45"/>
      <c r="K70">
        <f>K69-1</f>
        <v>-20</v>
      </c>
    </row>
    <row r="71" spans="1:12" x14ac:dyDescent="0.25">
      <c r="B71" t="e">
        <f t="shared" si="8"/>
        <v>#VALUE!</v>
      </c>
      <c r="C71">
        <f>IF(F71="",0,(B71-E70))</f>
        <v>0</v>
      </c>
      <c r="D71" t="str">
        <f t="shared" si="7"/>
        <v/>
      </c>
      <c r="E71" t="e">
        <f>IF((B71-(B71/F71))&gt;0,(B71-(B71/F71)),0)</f>
        <v>#VALUE!</v>
      </c>
      <c r="F71" s="46" t="str">
        <f t="shared" si="6"/>
        <v/>
      </c>
      <c r="G71" s="47"/>
      <c r="H71" s="47"/>
      <c r="I71" s="47"/>
      <c r="J71" s="48"/>
      <c r="K71" s="46">
        <f>K70-1</f>
        <v>-21</v>
      </c>
      <c r="L71" s="46"/>
    </row>
    <row r="72" spans="1:12" x14ac:dyDescent="0.25">
      <c r="C72" s="68">
        <f>SUM(C50:C71)</f>
        <v>0</v>
      </c>
      <c r="D72">
        <f>SUM(D50:D71)</f>
        <v>0</v>
      </c>
      <c r="F72" s="46"/>
      <c r="G72" s="47"/>
      <c r="H72" s="47"/>
      <c r="I72" s="47"/>
      <c r="J72" s="48"/>
      <c r="K72" s="46"/>
      <c r="L72" s="46"/>
    </row>
    <row r="73" spans="1:12" x14ac:dyDescent="0.25">
      <c r="D73" t="e">
        <f>F2/D72</f>
        <v>#DIV/0!</v>
      </c>
      <c r="F73" s="46"/>
      <c r="G73" s="47"/>
      <c r="H73" s="47"/>
      <c r="I73" s="47"/>
      <c r="J73" s="48"/>
      <c r="K73" s="46"/>
      <c r="L73" s="46"/>
    </row>
    <row r="74" spans="1:12" x14ac:dyDescent="0.25">
      <c r="F74" s="46"/>
      <c r="G74" s="47"/>
      <c r="H74" s="47"/>
      <c r="I74" s="47"/>
      <c r="J74" s="48"/>
      <c r="K74" s="46"/>
      <c r="L74" s="46"/>
    </row>
    <row r="75" spans="1:12" x14ac:dyDescent="0.25">
      <c r="F75" s="46"/>
      <c r="G75" s="47"/>
      <c r="H75" s="47"/>
      <c r="I75" s="47"/>
      <c r="J75" s="48"/>
      <c r="K75" s="46"/>
      <c r="L75" s="46"/>
    </row>
    <row r="76" spans="1:12" x14ac:dyDescent="0.25">
      <c r="F76" s="46"/>
      <c r="G76" s="47"/>
      <c r="H76" s="47"/>
      <c r="I76" s="47"/>
      <c r="J76" s="48"/>
      <c r="K76" s="46"/>
      <c r="L76" s="46"/>
    </row>
    <row r="77" spans="1:12" x14ac:dyDescent="0.25">
      <c r="F77" s="46"/>
      <c r="G77" s="47"/>
      <c r="H77" s="47"/>
      <c r="I77" s="47"/>
      <c r="J77" s="48"/>
      <c r="K77" s="46"/>
      <c r="L77" s="46"/>
    </row>
    <row r="78" spans="1:12" x14ac:dyDescent="0.25">
      <c r="F78" s="46"/>
      <c r="G78" s="47"/>
      <c r="H78" s="47"/>
      <c r="I78" s="47"/>
      <c r="J78" s="48"/>
      <c r="K78" s="46"/>
      <c r="L78" s="46"/>
    </row>
    <row r="79" spans="1:12" x14ac:dyDescent="0.25">
      <c r="A79" t="s">
        <v>0</v>
      </c>
      <c r="B79" s="1" t="str">
        <f>B1</f>
        <v xml:space="preserve"> </v>
      </c>
      <c r="C79" s="1"/>
      <c r="D79" s="41" t="e">
        <f>$D$73*E79</f>
        <v>#DIV/0!</v>
      </c>
      <c r="E79" s="41">
        <f>E1</f>
        <v>0</v>
      </c>
      <c r="I79" t="e">
        <f t="shared" ref="I79:I85" si="12">D79*0.992258212</f>
        <v>#DIV/0!</v>
      </c>
    </row>
    <row r="80" spans="1:12" x14ac:dyDescent="0.25">
      <c r="A80" t="s">
        <v>0</v>
      </c>
      <c r="B80" s="1">
        <f t="shared" ref="B80:B85" si="13">B2</f>
        <v>0</v>
      </c>
      <c r="C80" s="1"/>
      <c r="D80" s="41" t="e">
        <f t="shared" ref="D80:D85" si="14">$D$73*E80</f>
        <v>#DIV/0!</v>
      </c>
      <c r="E80" s="41">
        <f t="shared" ref="E80:E85" si="15">E2</f>
        <v>0</v>
      </c>
      <c r="F80" t="e">
        <f>SUM(D79:D85)</f>
        <v>#DIV/0!</v>
      </c>
      <c r="G80" t="s">
        <v>7</v>
      </c>
      <c r="I80" t="e">
        <f t="shared" si="12"/>
        <v>#DIV/0!</v>
      </c>
    </row>
    <row r="81" spans="1:14" x14ac:dyDescent="0.25">
      <c r="A81" t="s">
        <v>0</v>
      </c>
      <c r="B81" s="1">
        <f t="shared" si="13"/>
        <v>0</v>
      </c>
      <c r="C81" s="1"/>
      <c r="D81" s="41" t="e">
        <f t="shared" si="14"/>
        <v>#DIV/0!</v>
      </c>
      <c r="E81" s="41">
        <f t="shared" si="15"/>
        <v>0</v>
      </c>
      <c r="I81" t="e">
        <f t="shared" si="12"/>
        <v>#DIV/0!</v>
      </c>
    </row>
    <row r="82" spans="1:14" x14ac:dyDescent="0.25">
      <c r="A82" t="s">
        <v>0</v>
      </c>
      <c r="B82" s="1">
        <f t="shared" si="13"/>
        <v>0</v>
      </c>
      <c r="C82" s="1"/>
      <c r="D82" s="41" t="e">
        <f t="shared" si="14"/>
        <v>#DIV/0!</v>
      </c>
      <c r="E82" s="41">
        <f t="shared" si="15"/>
        <v>0</v>
      </c>
      <c r="I82" t="e">
        <f t="shared" si="12"/>
        <v>#DIV/0!</v>
      </c>
    </row>
    <row r="83" spans="1:14" x14ac:dyDescent="0.25">
      <c r="A83" t="s">
        <v>0</v>
      </c>
      <c r="B83" s="1">
        <f t="shared" si="13"/>
        <v>0</v>
      </c>
      <c r="C83" s="1"/>
      <c r="D83" s="41" t="e">
        <f t="shared" si="14"/>
        <v>#DIV/0!</v>
      </c>
      <c r="E83" s="41">
        <f t="shared" si="15"/>
        <v>0</v>
      </c>
      <c r="I83" t="e">
        <f t="shared" si="12"/>
        <v>#DIV/0!</v>
      </c>
    </row>
    <row r="84" spans="1:14" x14ac:dyDescent="0.25">
      <c r="A84" t="s">
        <v>0</v>
      </c>
      <c r="B84" s="1">
        <f t="shared" si="13"/>
        <v>0</v>
      </c>
      <c r="C84" s="1"/>
      <c r="D84" s="41" t="e">
        <f t="shared" si="14"/>
        <v>#DIV/0!</v>
      </c>
      <c r="E84" s="41">
        <f t="shared" si="15"/>
        <v>0</v>
      </c>
      <c r="I84" t="e">
        <f t="shared" si="12"/>
        <v>#DIV/0!</v>
      </c>
    </row>
    <row r="85" spans="1:14" x14ac:dyDescent="0.25">
      <c r="A85" t="s">
        <v>0</v>
      </c>
      <c r="B85" s="1">
        <f t="shared" si="13"/>
        <v>0</v>
      </c>
      <c r="C85" s="1"/>
      <c r="D85" s="41" t="e">
        <f t="shared" si="14"/>
        <v>#DIV/0!</v>
      </c>
      <c r="E85" s="41">
        <f t="shared" si="15"/>
        <v>0</v>
      </c>
      <c r="I85" t="e">
        <f t="shared" si="12"/>
        <v>#DIV/0!</v>
      </c>
    </row>
    <row r="86" spans="1:14" x14ac:dyDescent="0.25">
      <c r="A86" t="str">
        <f>IF(J93=1,"PRONAF C",IF(J93=2,"PRONAF D",IF(J93=3,"PRONAF E",IF(J93=4,"PROGER RURAL"))))</f>
        <v>PRONAF C</v>
      </c>
      <c r="B86" s="1" t="s">
        <v>5</v>
      </c>
      <c r="C86" s="1"/>
      <c r="D86">
        <f>IF(OR(J93=1,J93=2),2,2.75)</f>
        <v>2</v>
      </c>
      <c r="E86" t="s">
        <v>62</v>
      </c>
      <c r="F86" t="str">
        <f>IF(D86=2,"2% (dois porcento) ao ano.","2,75%(dois inteiros e setenta e cinto centésimo por cento) ao ano.")</f>
        <v>2% (dois porcento) ao ano.</v>
      </c>
    </row>
    <row r="87" spans="1:14" x14ac:dyDescent="0.25">
      <c r="B87" s="1"/>
      <c r="C87" s="1"/>
    </row>
    <row r="89" spans="1:14" x14ac:dyDescent="0.25">
      <c r="A89" t="s">
        <v>1</v>
      </c>
      <c r="D89" s="1" t="str">
        <f>D11</f>
        <v xml:space="preserve"> </v>
      </c>
    </row>
    <row r="90" spans="1:14" x14ac:dyDescent="0.25">
      <c r="A90" t="s">
        <v>2</v>
      </c>
      <c r="D90" s="42">
        <f>D12</f>
        <v>0</v>
      </c>
      <c r="F90" s="2" t="s">
        <v>4</v>
      </c>
      <c r="G90" s="2" t="s">
        <v>11</v>
      </c>
      <c r="H90" s="2" t="s">
        <v>12</v>
      </c>
      <c r="I90" s="2" t="s">
        <v>13</v>
      </c>
      <c r="J90" s="2" t="s">
        <v>14</v>
      </c>
    </row>
    <row r="91" spans="1:14" x14ac:dyDescent="0.25">
      <c r="F91" s="2">
        <v>1</v>
      </c>
      <c r="G91" s="2">
        <v>2</v>
      </c>
      <c r="H91" s="2">
        <v>4</v>
      </c>
      <c r="I91" s="2">
        <v>6</v>
      </c>
      <c r="J91" s="2">
        <v>12</v>
      </c>
    </row>
    <row r="92" spans="1:14" x14ac:dyDescent="0.25">
      <c r="D92" s="3">
        <v>2</v>
      </c>
    </row>
    <row r="93" spans="1:14" x14ac:dyDescent="0.25">
      <c r="J93">
        <v>1</v>
      </c>
    </row>
    <row r="94" spans="1:14" x14ac:dyDescent="0.25">
      <c r="A94" t="e">
        <f t="shared" ref="A94:A100" si="16">(D79*((1+($D$8/100))^(($D$11-B79)/365)))-D79</f>
        <v>#DIV/0!</v>
      </c>
      <c r="B94" s="66" t="s">
        <v>75</v>
      </c>
      <c r="C94" s="1" t="str">
        <f t="shared" ref="C94:C100" si="17">$A$50</f>
        <v xml:space="preserve"> </v>
      </c>
    </row>
    <row r="95" spans="1:14" x14ac:dyDescent="0.25">
      <c r="A95" t="e">
        <f t="shared" si="16"/>
        <v>#DIV/0!</v>
      </c>
      <c r="B95" s="66" t="s">
        <v>75</v>
      </c>
      <c r="C95" s="1" t="str">
        <f t="shared" si="17"/>
        <v xml:space="preserve"> </v>
      </c>
    </row>
    <row r="96" spans="1:14" x14ac:dyDescent="0.25">
      <c r="A96" t="e">
        <f t="shared" si="16"/>
        <v>#DIV/0!</v>
      </c>
      <c r="B96" s="66" t="s">
        <v>75</v>
      </c>
      <c r="C96" s="1" t="str">
        <f t="shared" si="17"/>
        <v xml:space="preserve"> </v>
      </c>
      <c r="N96" t="s">
        <v>16</v>
      </c>
    </row>
    <row r="97" spans="1:14" x14ac:dyDescent="0.25">
      <c r="A97" t="e">
        <f t="shared" si="16"/>
        <v>#DIV/0!</v>
      </c>
      <c r="B97" s="66" t="s">
        <v>75</v>
      </c>
      <c r="C97" s="1" t="str">
        <f t="shared" si="17"/>
        <v xml:space="preserve"> </v>
      </c>
      <c r="F97" s="1"/>
    </row>
    <row r="98" spans="1:14" x14ac:dyDescent="0.25">
      <c r="A98" t="e">
        <f t="shared" si="16"/>
        <v>#DIV/0!</v>
      </c>
      <c r="B98" s="66" t="s">
        <v>75</v>
      </c>
      <c r="C98" s="1" t="str">
        <f t="shared" si="17"/>
        <v xml:space="preserve"> </v>
      </c>
      <c r="F98" s="1"/>
    </row>
    <row r="99" spans="1:14" x14ac:dyDescent="0.25">
      <c r="A99" t="e">
        <f t="shared" si="16"/>
        <v>#DIV/0!</v>
      </c>
      <c r="B99" s="66" t="s">
        <v>75</v>
      </c>
      <c r="C99" s="1" t="str">
        <f t="shared" si="17"/>
        <v xml:space="preserve"> </v>
      </c>
      <c r="N99" t="s">
        <v>17</v>
      </c>
    </row>
    <row r="100" spans="1:14" x14ac:dyDescent="0.25">
      <c r="A100" t="e">
        <f t="shared" si="16"/>
        <v>#DIV/0!</v>
      </c>
      <c r="B100" s="66" t="s">
        <v>75</v>
      </c>
      <c r="C100" s="1" t="str">
        <f t="shared" si="17"/>
        <v xml:space="preserve"> </v>
      </c>
    </row>
    <row r="101" spans="1:14" x14ac:dyDescent="0.25">
      <c r="A101" t="e">
        <f>SUM(A94:A100)</f>
        <v>#DIV/0!</v>
      </c>
      <c r="B101" t="s">
        <v>6</v>
      </c>
    </row>
    <row r="103" spans="1:14" x14ac:dyDescent="0.25">
      <c r="A103" t="s">
        <v>8</v>
      </c>
      <c r="B103" t="s">
        <v>9</v>
      </c>
      <c r="C103" t="s">
        <v>15</v>
      </c>
      <c r="E103" t="s">
        <v>10</v>
      </c>
    </row>
    <row r="104" spans="1:14" x14ac:dyDescent="0.25">
      <c r="A104" s="1" t="str">
        <f>D89</f>
        <v xml:space="preserve"> </v>
      </c>
      <c r="B104" t="e">
        <f>F80+A101</f>
        <v>#DIV/0!</v>
      </c>
      <c r="C104">
        <f>IF(F104="",0,(B104-F80))</f>
        <v>0</v>
      </c>
      <c r="D104" t="str">
        <f>IF(F104="","",B104/F104)</f>
        <v/>
      </c>
      <c r="E104" t="e">
        <f>IF((B104-(B104/F104))&gt;0,(B104-(B104/F104)),0)</f>
        <v>#DIV/0!</v>
      </c>
      <c r="F104" t="str">
        <f t="shared" ref="F104:F125" si="18">IF(K104&gt;0,K104,"")</f>
        <v/>
      </c>
      <c r="H104" t="e">
        <f>IF((A104-$B$1)&lt;=2922,C104,0)</f>
        <v>#VALUE!</v>
      </c>
      <c r="K104">
        <f>D90</f>
        <v>0</v>
      </c>
    </row>
    <row r="105" spans="1:14" x14ac:dyDescent="0.25">
      <c r="A105" s="1" t="e">
        <f>IF(E$137=2,A104+182,IF(E$137=1,A104+365,IF(E$137=3,A104+92,IF(E$137=4,A104+121,IF(E$137=5,A104+61,IF(E$137=6,A104+30))))))</f>
        <v>#VALUE!</v>
      </c>
      <c r="B105" t="e">
        <f>(((1+($D$8/100))^($D$14)))*E104</f>
        <v>#DIV/0!</v>
      </c>
      <c r="C105">
        <f>IF(F105="",0,(B105-E104))</f>
        <v>0</v>
      </c>
      <c r="D105" t="str">
        <f t="shared" ref="D105:D125" si="19">IF(F105="","",B105/F105)</f>
        <v/>
      </c>
      <c r="E105" t="e">
        <f>IF((B105-(B105/F105))&gt;0,(B105-(B105/F105)),0)</f>
        <v>#DIV/0!</v>
      </c>
      <c r="F105" t="str">
        <f t="shared" si="18"/>
        <v/>
      </c>
      <c r="H105" t="e">
        <f t="shared" ref="H105:H125" si="20">IF((A105-$B$1)&lt;=2922,C105,0)</f>
        <v>#VALUE!</v>
      </c>
      <c r="K105">
        <f>K104-1</f>
        <v>-1</v>
      </c>
    </row>
    <row r="106" spans="1:14" x14ac:dyDescent="0.25">
      <c r="A106" s="1" t="e">
        <f t="shared" ref="A106:A125" si="21">IF(E$137=2,A105+182,IF(E$137=1,A105+365,IF(E$137=3,A105+92,IF(E$137=4,A105+121,IF(E$137=5,A105+61,IF(E$137=6,A105+30))))))</f>
        <v>#VALUE!</v>
      </c>
      <c r="B106" t="e">
        <f t="shared" ref="B106:B125" si="22">(((1+($D$8/100))^($D$14)))*E105</f>
        <v>#DIV/0!</v>
      </c>
      <c r="C106">
        <f t="shared" ref="C106:C120" si="23">IF(F106="",0,(B106-E105))</f>
        <v>0</v>
      </c>
      <c r="D106" t="str">
        <f t="shared" si="19"/>
        <v/>
      </c>
      <c r="E106" t="e">
        <f t="shared" ref="E106:E120" si="24">IF((B106-(B106/F106))&gt;0,(B106-(B106/F106)),0)</f>
        <v>#DIV/0!</v>
      </c>
      <c r="F106" t="str">
        <f t="shared" si="18"/>
        <v/>
      </c>
      <c r="H106" t="e">
        <f t="shared" si="20"/>
        <v>#VALUE!</v>
      </c>
      <c r="K106">
        <f t="shared" ref="K106:K120" si="25">K105-1</f>
        <v>-2</v>
      </c>
    </row>
    <row r="107" spans="1:14" x14ac:dyDescent="0.25">
      <c r="A107" s="1" t="e">
        <f t="shared" si="21"/>
        <v>#VALUE!</v>
      </c>
      <c r="B107" t="e">
        <f t="shared" si="22"/>
        <v>#DIV/0!</v>
      </c>
      <c r="C107">
        <f t="shared" si="23"/>
        <v>0</v>
      </c>
      <c r="D107" t="str">
        <f t="shared" si="19"/>
        <v/>
      </c>
      <c r="E107" t="e">
        <f t="shared" si="24"/>
        <v>#DIV/0!</v>
      </c>
      <c r="F107" t="str">
        <f t="shared" si="18"/>
        <v/>
      </c>
      <c r="H107" t="e">
        <f t="shared" si="20"/>
        <v>#VALUE!</v>
      </c>
      <c r="K107">
        <f t="shared" si="25"/>
        <v>-3</v>
      </c>
    </row>
    <row r="108" spans="1:14" x14ac:dyDescent="0.25">
      <c r="A108" s="1" t="e">
        <f t="shared" si="21"/>
        <v>#VALUE!</v>
      </c>
      <c r="B108" t="e">
        <f t="shared" si="22"/>
        <v>#DIV/0!</v>
      </c>
      <c r="C108">
        <f t="shared" si="23"/>
        <v>0</v>
      </c>
      <c r="D108" t="str">
        <f t="shared" si="19"/>
        <v/>
      </c>
      <c r="E108" t="e">
        <f t="shared" si="24"/>
        <v>#DIV/0!</v>
      </c>
      <c r="F108" t="str">
        <f t="shared" si="18"/>
        <v/>
      </c>
      <c r="H108" t="e">
        <f t="shared" si="20"/>
        <v>#VALUE!</v>
      </c>
      <c r="K108">
        <f t="shared" si="25"/>
        <v>-4</v>
      </c>
    </row>
    <row r="109" spans="1:14" x14ac:dyDescent="0.25">
      <c r="A109" s="1" t="e">
        <f t="shared" si="21"/>
        <v>#VALUE!</v>
      </c>
      <c r="B109" t="e">
        <f t="shared" si="22"/>
        <v>#DIV/0!</v>
      </c>
      <c r="C109">
        <f t="shared" si="23"/>
        <v>0</v>
      </c>
      <c r="D109" t="str">
        <f t="shared" si="19"/>
        <v/>
      </c>
      <c r="E109" t="e">
        <f t="shared" si="24"/>
        <v>#DIV/0!</v>
      </c>
      <c r="F109" t="str">
        <f t="shared" si="18"/>
        <v/>
      </c>
      <c r="H109" t="e">
        <f t="shared" si="20"/>
        <v>#VALUE!</v>
      </c>
      <c r="K109">
        <f t="shared" si="25"/>
        <v>-5</v>
      </c>
    </row>
    <row r="110" spans="1:14" x14ac:dyDescent="0.25">
      <c r="A110" s="1" t="e">
        <f t="shared" si="21"/>
        <v>#VALUE!</v>
      </c>
      <c r="B110" t="e">
        <f t="shared" si="22"/>
        <v>#DIV/0!</v>
      </c>
      <c r="C110">
        <f t="shared" si="23"/>
        <v>0</v>
      </c>
      <c r="D110" t="str">
        <f t="shared" si="19"/>
        <v/>
      </c>
      <c r="E110" t="e">
        <f t="shared" si="24"/>
        <v>#DIV/0!</v>
      </c>
      <c r="F110" t="str">
        <f t="shared" si="18"/>
        <v/>
      </c>
      <c r="H110" t="e">
        <f t="shared" si="20"/>
        <v>#VALUE!</v>
      </c>
      <c r="K110">
        <f t="shared" si="25"/>
        <v>-6</v>
      </c>
    </row>
    <row r="111" spans="1:14" x14ac:dyDescent="0.25">
      <c r="A111" s="1" t="e">
        <f t="shared" si="21"/>
        <v>#VALUE!</v>
      </c>
      <c r="B111" t="e">
        <f t="shared" si="22"/>
        <v>#DIV/0!</v>
      </c>
      <c r="C111">
        <f t="shared" si="23"/>
        <v>0</v>
      </c>
      <c r="D111" t="str">
        <f t="shared" si="19"/>
        <v/>
      </c>
      <c r="E111" t="e">
        <f t="shared" si="24"/>
        <v>#DIV/0!</v>
      </c>
      <c r="F111" t="str">
        <f t="shared" si="18"/>
        <v/>
      </c>
      <c r="H111" t="e">
        <f t="shared" si="20"/>
        <v>#VALUE!</v>
      </c>
      <c r="K111">
        <f t="shared" si="25"/>
        <v>-7</v>
      </c>
    </row>
    <row r="112" spans="1:14" x14ac:dyDescent="0.25">
      <c r="A112" s="1" t="e">
        <f t="shared" si="21"/>
        <v>#VALUE!</v>
      </c>
      <c r="B112" t="e">
        <f t="shared" si="22"/>
        <v>#DIV/0!</v>
      </c>
      <c r="C112">
        <f t="shared" si="23"/>
        <v>0</v>
      </c>
      <c r="D112" t="str">
        <f t="shared" si="19"/>
        <v/>
      </c>
      <c r="E112" t="e">
        <f t="shared" si="24"/>
        <v>#DIV/0!</v>
      </c>
      <c r="F112" t="str">
        <f t="shared" si="18"/>
        <v/>
      </c>
      <c r="H112" t="e">
        <f t="shared" si="20"/>
        <v>#VALUE!</v>
      </c>
      <c r="K112">
        <f t="shared" si="25"/>
        <v>-8</v>
      </c>
    </row>
    <row r="113" spans="1:12" x14ac:dyDescent="0.25">
      <c r="A113" s="1" t="e">
        <f t="shared" si="21"/>
        <v>#VALUE!</v>
      </c>
      <c r="B113" t="e">
        <f t="shared" si="22"/>
        <v>#DIV/0!</v>
      </c>
      <c r="C113">
        <f t="shared" si="23"/>
        <v>0</v>
      </c>
      <c r="D113" t="str">
        <f t="shared" si="19"/>
        <v/>
      </c>
      <c r="E113" t="e">
        <f t="shared" si="24"/>
        <v>#DIV/0!</v>
      </c>
      <c r="F113" t="str">
        <f t="shared" si="18"/>
        <v/>
      </c>
      <c r="H113" t="e">
        <f t="shared" si="20"/>
        <v>#VALUE!</v>
      </c>
      <c r="K113">
        <f t="shared" si="25"/>
        <v>-9</v>
      </c>
    </row>
    <row r="114" spans="1:12" x14ac:dyDescent="0.25">
      <c r="A114" s="1" t="e">
        <f t="shared" si="21"/>
        <v>#VALUE!</v>
      </c>
      <c r="B114" t="e">
        <f t="shared" si="22"/>
        <v>#DIV/0!</v>
      </c>
      <c r="C114">
        <f t="shared" si="23"/>
        <v>0</v>
      </c>
      <c r="D114" t="str">
        <f t="shared" si="19"/>
        <v/>
      </c>
      <c r="E114" t="e">
        <f t="shared" si="24"/>
        <v>#DIV/0!</v>
      </c>
      <c r="F114" t="str">
        <f t="shared" si="18"/>
        <v/>
      </c>
      <c r="H114" t="e">
        <f t="shared" si="20"/>
        <v>#VALUE!</v>
      </c>
      <c r="K114">
        <f t="shared" si="25"/>
        <v>-10</v>
      </c>
    </row>
    <row r="115" spans="1:12" x14ac:dyDescent="0.25">
      <c r="A115" s="1" t="e">
        <f t="shared" si="21"/>
        <v>#VALUE!</v>
      </c>
      <c r="B115" t="e">
        <f t="shared" si="22"/>
        <v>#DIV/0!</v>
      </c>
      <c r="C115">
        <f t="shared" si="23"/>
        <v>0</v>
      </c>
      <c r="D115" t="str">
        <f t="shared" si="19"/>
        <v/>
      </c>
      <c r="E115" t="e">
        <f t="shared" si="24"/>
        <v>#DIV/0!</v>
      </c>
      <c r="F115" t="str">
        <f t="shared" si="18"/>
        <v/>
      </c>
      <c r="H115" t="e">
        <f t="shared" si="20"/>
        <v>#VALUE!</v>
      </c>
      <c r="K115">
        <f t="shared" si="25"/>
        <v>-11</v>
      </c>
    </row>
    <row r="116" spans="1:12" x14ac:dyDescent="0.25">
      <c r="A116" s="1" t="e">
        <f t="shared" si="21"/>
        <v>#VALUE!</v>
      </c>
      <c r="B116" t="e">
        <f t="shared" si="22"/>
        <v>#DIV/0!</v>
      </c>
      <c r="C116">
        <f t="shared" si="23"/>
        <v>0</v>
      </c>
      <c r="D116" t="str">
        <f t="shared" si="19"/>
        <v/>
      </c>
      <c r="E116" t="e">
        <f t="shared" si="24"/>
        <v>#DIV/0!</v>
      </c>
      <c r="F116" t="str">
        <f t="shared" si="18"/>
        <v/>
      </c>
      <c r="H116" t="e">
        <f t="shared" si="20"/>
        <v>#VALUE!</v>
      </c>
      <c r="K116">
        <f t="shared" si="25"/>
        <v>-12</v>
      </c>
    </row>
    <row r="117" spans="1:12" x14ac:dyDescent="0.25">
      <c r="A117" s="1" t="e">
        <f t="shared" si="21"/>
        <v>#VALUE!</v>
      </c>
      <c r="B117" t="e">
        <f t="shared" si="22"/>
        <v>#DIV/0!</v>
      </c>
      <c r="C117">
        <f t="shared" si="23"/>
        <v>0</v>
      </c>
      <c r="D117" t="str">
        <f t="shared" si="19"/>
        <v/>
      </c>
      <c r="E117" t="e">
        <f t="shared" si="24"/>
        <v>#DIV/0!</v>
      </c>
      <c r="F117" t="str">
        <f t="shared" si="18"/>
        <v/>
      </c>
      <c r="H117" t="e">
        <f t="shared" si="20"/>
        <v>#VALUE!</v>
      </c>
      <c r="K117">
        <f t="shared" si="25"/>
        <v>-13</v>
      </c>
    </row>
    <row r="118" spans="1:12" x14ac:dyDescent="0.25">
      <c r="A118" s="1" t="e">
        <f t="shared" si="21"/>
        <v>#VALUE!</v>
      </c>
      <c r="B118" t="e">
        <f t="shared" si="22"/>
        <v>#DIV/0!</v>
      </c>
      <c r="C118">
        <f t="shared" si="23"/>
        <v>0</v>
      </c>
      <c r="D118" t="str">
        <f t="shared" si="19"/>
        <v/>
      </c>
      <c r="E118" t="e">
        <f t="shared" si="24"/>
        <v>#DIV/0!</v>
      </c>
      <c r="F118" t="str">
        <f t="shared" si="18"/>
        <v/>
      </c>
      <c r="H118" t="e">
        <f t="shared" si="20"/>
        <v>#VALUE!</v>
      </c>
      <c r="K118">
        <f t="shared" si="25"/>
        <v>-14</v>
      </c>
    </row>
    <row r="119" spans="1:12" x14ac:dyDescent="0.25">
      <c r="A119" s="1" t="e">
        <f t="shared" si="21"/>
        <v>#VALUE!</v>
      </c>
      <c r="B119" t="e">
        <f t="shared" si="22"/>
        <v>#DIV/0!</v>
      </c>
      <c r="C119">
        <f t="shared" si="23"/>
        <v>0</v>
      </c>
      <c r="D119" t="str">
        <f t="shared" si="19"/>
        <v/>
      </c>
      <c r="E119" t="e">
        <f t="shared" si="24"/>
        <v>#DIV/0!</v>
      </c>
      <c r="F119" t="str">
        <f t="shared" si="18"/>
        <v/>
      </c>
      <c r="H119" t="e">
        <f t="shared" si="20"/>
        <v>#VALUE!</v>
      </c>
      <c r="K119">
        <f t="shared" si="25"/>
        <v>-15</v>
      </c>
    </row>
    <row r="120" spans="1:12" x14ac:dyDescent="0.25">
      <c r="A120" s="1" t="e">
        <f t="shared" si="21"/>
        <v>#VALUE!</v>
      </c>
      <c r="B120" t="e">
        <f t="shared" si="22"/>
        <v>#DIV/0!</v>
      </c>
      <c r="C120">
        <f t="shared" si="23"/>
        <v>0</v>
      </c>
      <c r="D120" t="str">
        <f t="shared" si="19"/>
        <v/>
      </c>
      <c r="E120" t="e">
        <f t="shared" si="24"/>
        <v>#DIV/0!</v>
      </c>
      <c r="F120" t="str">
        <f t="shared" si="18"/>
        <v/>
      </c>
      <c r="H120" t="e">
        <f t="shared" si="20"/>
        <v>#VALUE!</v>
      </c>
      <c r="K120">
        <f t="shared" si="25"/>
        <v>-16</v>
      </c>
    </row>
    <row r="121" spans="1:12" x14ac:dyDescent="0.25">
      <c r="A121" s="1" t="e">
        <f t="shared" si="21"/>
        <v>#VALUE!</v>
      </c>
      <c r="B121" t="e">
        <f t="shared" si="22"/>
        <v>#DIV/0!</v>
      </c>
      <c r="C121">
        <f>IF(F121="",0,(B121-E120))</f>
        <v>0</v>
      </c>
      <c r="D121" t="str">
        <f t="shared" si="19"/>
        <v/>
      </c>
      <c r="E121" t="e">
        <f>IF((B121-(B121/F121))&gt;0,(B121-(B121/F121)),0)</f>
        <v>#DIV/0!</v>
      </c>
      <c r="F121" t="str">
        <f t="shared" si="18"/>
        <v/>
      </c>
      <c r="H121" t="e">
        <f t="shared" si="20"/>
        <v>#VALUE!</v>
      </c>
      <c r="K121">
        <f>K120-1</f>
        <v>-17</v>
      </c>
    </row>
    <row r="122" spans="1:12" x14ac:dyDescent="0.25">
      <c r="A122" s="1" t="e">
        <f t="shared" si="21"/>
        <v>#VALUE!</v>
      </c>
      <c r="B122" t="e">
        <f t="shared" si="22"/>
        <v>#DIV/0!</v>
      </c>
      <c r="C122">
        <f>IF(F122="",0,(B122-E121))</f>
        <v>0</v>
      </c>
      <c r="D122" t="str">
        <f t="shared" si="19"/>
        <v/>
      </c>
      <c r="E122" t="e">
        <f>IF((B122-(B122/F122))&gt;0,(B122-(B122/F122)),0)</f>
        <v>#DIV/0!</v>
      </c>
      <c r="F122" t="str">
        <f t="shared" si="18"/>
        <v/>
      </c>
      <c r="H122" t="e">
        <f t="shared" si="20"/>
        <v>#VALUE!</v>
      </c>
      <c r="K122">
        <f>K121-1</f>
        <v>-18</v>
      </c>
    </row>
    <row r="123" spans="1:12" x14ac:dyDescent="0.25">
      <c r="A123" s="1" t="e">
        <f t="shared" si="21"/>
        <v>#VALUE!</v>
      </c>
      <c r="B123" t="e">
        <f t="shared" si="22"/>
        <v>#DIV/0!</v>
      </c>
      <c r="C123">
        <f>IF(F123="",0,(B123-E122))</f>
        <v>0</v>
      </c>
      <c r="D123" t="str">
        <f t="shared" si="19"/>
        <v/>
      </c>
      <c r="E123" t="e">
        <f>IF((B123-(B123/F123))&gt;0,(B123-(B123/F123)),0)</f>
        <v>#DIV/0!</v>
      </c>
      <c r="F123" t="str">
        <f t="shared" si="18"/>
        <v/>
      </c>
      <c r="G123" s="44"/>
      <c r="H123" t="e">
        <f t="shared" si="20"/>
        <v>#VALUE!</v>
      </c>
      <c r="I123" s="44"/>
      <c r="J123" s="45"/>
      <c r="K123">
        <f>K122-1</f>
        <v>-19</v>
      </c>
    </row>
    <row r="124" spans="1:12" x14ac:dyDescent="0.25">
      <c r="A124" s="1" t="e">
        <f t="shared" si="21"/>
        <v>#VALUE!</v>
      </c>
      <c r="B124" t="e">
        <f t="shared" si="22"/>
        <v>#DIV/0!</v>
      </c>
      <c r="C124">
        <f>IF(F124="",0,(B124-E123))</f>
        <v>0</v>
      </c>
      <c r="D124" t="str">
        <f t="shared" si="19"/>
        <v/>
      </c>
      <c r="E124" t="e">
        <f>IF((B124-(B124/F124))&gt;0,(B124-(B124/F124)),0)</f>
        <v>#DIV/0!</v>
      </c>
      <c r="F124" t="str">
        <f t="shared" si="18"/>
        <v/>
      </c>
      <c r="G124" s="44"/>
      <c r="H124" t="e">
        <f t="shared" si="20"/>
        <v>#VALUE!</v>
      </c>
      <c r="I124" s="44"/>
      <c r="J124" s="45"/>
      <c r="K124">
        <f>K123-1</f>
        <v>-20</v>
      </c>
    </row>
    <row r="125" spans="1:12" x14ac:dyDescent="0.25">
      <c r="A125" s="1" t="e">
        <f t="shared" si="21"/>
        <v>#VALUE!</v>
      </c>
      <c r="B125" t="e">
        <f t="shared" si="22"/>
        <v>#DIV/0!</v>
      </c>
      <c r="C125">
        <f>IF(F125="",0,(B125-E124))</f>
        <v>0</v>
      </c>
      <c r="D125" t="str">
        <f t="shared" si="19"/>
        <v/>
      </c>
      <c r="E125" t="e">
        <f>IF((B125-(B125/F125))&gt;0,(B125-(B125/F125)),0)</f>
        <v>#DIV/0!</v>
      </c>
      <c r="F125" s="46" t="str">
        <f t="shared" si="18"/>
        <v/>
      </c>
      <c r="G125" s="47"/>
      <c r="H125" t="e">
        <f t="shared" si="20"/>
        <v>#VALUE!</v>
      </c>
      <c r="I125" s="47"/>
      <c r="J125" s="48"/>
      <c r="K125" s="46">
        <f>K124-1</f>
        <v>-21</v>
      </c>
      <c r="L125" s="46"/>
    </row>
    <row r="126" spans="1:12" x14ac:dyDescent="0.25">
      <c r="C126">
        <f>SUM(C104:C125)</f>
        <v>0</v>
      </c>
      <c r="D126">
        <f>SUM(D104:D125)</f>
        <v>0</v>
      </c>
      <c r="F126" s="46"/>
      <c r="G126" s="47"/>
      <c r="H126" s="47" t="e">
        <f>SUM(H104:H125)</f>
        <v>#VALUE!</v>
      </c>
      <c r="I126" s="47" t="s">
        <v>97</v>
      </c>
      <c r="J126" s="48"/>
      <c r="K126" s="46"/>
      <c r="L126" s="46"/>
    </row>
    <row r="127" spans="1:12" x14ac:dyDescent="0.25">
      <c r="D127" t="e">
        <f>F80/D126</f>
        <v>#DIV/0!</v>
      </c>
      <c r="F127" s="46"/>
      <c r="G127" s="47"/>
      <c r="H127" s="47"/>
      <c r="I127" s="47"/>
      <c r="J127" s="48"/>
      <c r="K127" s="46"/>
      <c r="L127" s="46"/>
    </row>
    <row r="128" spans="1:12" x14ac:dyDescent="0.25">
      <c r="A128" t="s">
        <v>76</v>
      </c>
      <c r="F128" s="46"/>
      <c r="G128" s="47"/>
      <c r="H128" s="47"/>
      <c r="I128" s="47"/>
      <c r="J128" s="48"/>
      <c r="K128" s="46"/>
      <c r="L128" s="46"/>
    </row>
    <row r="129" spans="1:14" x14ac:dyDescent="0.25">
      <c r="A129" s="1">
        <f ca="1">CONTRATO!B127+10</f>
        <v>44009</v>
      </c>
      <c r="B129" s="70" t="e">
        <f>(E79/$F$80)*$C$126</f>
        <v>#DIV/0!</v>
      </c>
      <c r="C129" s="71" t="e">
        <f ca="1">IF((CONTRATO!$B$127-CORRETO!B79)&lt;91,(B129*((1+($D$8/100))^(($A$129-B1)/365)))-B129,(B129*((1+($D$8/100))^((90)/365)))-B129)</f>
        <v>#VALUE!</v>
      </c>
      <c r="F129" s="46"/>
      <c r="G129" s="47"/>
      <c r="H129" s="47"/>
      <c r="I129" s="47"/>
      <c r="J129" s="48"/>
      <c r="K129" s="46"/>
      <c r="L129" s="46"/>
    </row>
    <row r="130" spans="1:14" x14ac:dyDescent="0.25">
      <c r="B130" s="70" t="e">
        <f t="shared" ref="B130:B135" si="26">(E80/$F$80)*$C$126</f>
        <v>#DIV/0!</v>
      </c>
      <c r="C130" s="71" t="e">
        <f ca="1">IF((CONTRATO!$B$127-CORRETO!B80)&lt;91,(B130*((1+($D$8/100))^(($A$129-B2)/365)))-B130,(B130*((1+($D$8/100))^((90)/365)))-B130)</f>
        <v>#DIV/0!</v>
      </c>
    </row>
    <row r="131" spans="1:14" x14ac:dyDescent="0.25">
      <c r="B131" s="70" t="e">
        <f t="shared" si="26"/>
        <v>#DIV/0!</v>
      </c>
      <c r="C131" s="71" t="e">
        <f ca="1">IF((CONTRATO!$B$127-CORRETO!B81)&lt;91,(B131*((1+($D$8/100))^(($A$129-B3)/365)))-B131,(B131*((1+($D$8/100))^((90)/365)))-B131)</f>
        <v>#DIV/0!</v>
      </c>
      <c r="E131" t="s">
        <v>77</v>
      </c>
      <c r="F131" s="71" t="e">
        <f ca="1">(H126+C136)</f>
        <v>#VALUE!</v>
      </c>
      <c r="G131" t="s">
        <v>93</v>
      </c>
    </row>
    <row r="132" spans="1:14" x14ac:dyDescent="0.25">
      <c r="B132" s="70" t="e">
        <f t="shared" si="26"/>
        <v>#DIV/0!</v>
      </c>
      <c r="C132" s="71" t="e">
        <f ca="1">IF((CONTRATO!$B$127-CORRETO!B82)&lt;91,(B132*((1+($D$8/100))^(($A$129-B4)/365)))-B132,(B132*((1+($D$8/100))^((90)/365)))-B132)</f>
        <v>#DIV/0!</v>
      </c>
    </row>
    <row r="133" spans="1:14" x14ac:dyDescent="0.25">
      <c r="B133" s="70" t="e">
        <f t="shared" si="26"/>
        <v>#DIV/0!</v>
      </c>
      <c r="C133" s="71" t="e">
        <f ca="1">IF((CONTRATO!$B$127-CORRETO!B83)&lt;91,(B133*((1+($D$8/100))^(($A$129-B5)/365)))-B133,(B133*((1+($D$8/100))^((90)/365)))-B133)</f>
        <v>#DIV/0!</v>
      </c>
    </row>
    <row r="134" spans="1:14" x14ac:dyDescent="0.25">
      <c r="B134" s="70" t="e">
        <f t="shared" si="26"/>
        <v>#DIV/0!</v>
      </c>
      <c r="C134" s="71" t="e">
        <f ca="1">IF((CONTRATO!$B$127-CORRETO!B84)&lt;91,(B134*((1+($D$8/100))^(($A$129-B6)/365)))-B134,(B134*((1+($D$8/100))^((90)/365)))-B134)</f>
        <v>#DIV/0!</v>
      </c>
    </row>
    <row r="135" spans="1:14" x14ac:dyDescent="0.25">
      <c r="B135" s="70" t="e">
        <f t="shared" si="26"/>
        <v>#DIV/0!</v>
      </c>
      <c r="C135" s="71" t="e">
        <f ca="1">IF((CONTRATO!$B$127-CORRETO!B85)&lt;91,(B135*((1+($D$8/100))^(($A$129-B7)/365)))-B135,(B135*((1+($D$8/100))^((90)/365)))-B135)</f>
        <v>#DIV/0!</v>
      </c>
    </row>
    <row r="136" spans="1:14" x14ac:dyDescent="0.25">
      <c r="C136" s="71" t="e">
        <f ca="1">SUM(C129:C135)</f>
        <v>#VALUE!</v>
      </c>
      <c r="F136" s="46" t="s">
        <v>132</v>
      </c>
      <c r="N136">
        <f>IF(CORRETO!$E$137=1,N137,IF(CORRETO!$E$137=2,N138,IF(CORRETO!$E$137=3,N139,IF(CORRETO!$E$137=4,N140,IF(CORRETO!$E$137=5,N141)))))</f>
        <v>0</v>
      </c>
    </row>
    <row r="137" spans="1:14" x14ac:dyDescent="0.25">
      <c r="A137" s="61"/>
      <c r="B137" s="61"/>
      <c r="C137" s="61"/>
      <c r="D137" s="61"/>
      <c r="E137" s="61">
        <v>1</v>
      </c>
      <c r="F137" s="46" t="s">
        <v>133</v>
      </c>
      <c r="N137">
        <f>IF(AND(CORRETO!$E$137=1,CONTRATO!D30&gt;8),8,CONTRATO!D30)</f>
        <v>0</v>
      </c>
    </row>
    <row r="138" spans="1:14" x14ac:dyDescent="0.25">
      <c r="A138" s="61"/>
      <c r="B138" s="61"/>
      <c r="C138" s="61"/>
      <c r="D138" s="61"/>
      <c r="E138" s="61"/>
      <c r="N138">
        <f>IF(AND(CORRETO!$E$137=2,CONTRATO!D30&gt;16),16,CONTRATO!D30)</f>
        <v>0</v>
      </c>
    </row>
    <row r="139" spans="1:14" x14ac:dyDescent="0.25">
      <c r="A139" s="62" t="s">
        <v>4</v>
      </c>
      <c r="B139" s="62" t="s">
        <v>11</v>
      </c>
      <c r="C139" s="62" t="s">
        <v>12</v>
      </c>
      <c r="D139" s="62" t="s">
        <v>13</v>
      </c>
      <c r="E139" s="62" t="s">
        <v>14</v>
      </c>
      <c r="N139">
        <f>IF(AND(CORRETO!$E$137=3,CONTRATO!D30&gt;32),32,CONTRATO!D30)</f>
        <v>0</v>
      </c>
    </row>
    <row r="140" spans="1:14" x14ac:dyDescent="0.25">
      <c r="A140" s="62">
        <v>1</v>
      </c>
      <c r="B140" s="62">
        <v>2</v>
      </c>
      <c r="C140" s="62">
        <v>4</v>
      </c>
      <c r="D140" s="62">
        <v>6</v>
      </c>
      <c r="E140" s="62">
        <v>12</v>
      </c>
      <c r="N140">
        <f>IF(AND(CORRETO!$E$137=4,CONTRATO!D30&gt;24),24,CONTRATO!D30)</f>
        <v>0</v>
      </c>
    </row>
    <row r="141" spans="1:14" x14ac:dyDescent="0.25">
      <c r="A141" s="61"/>
      <c r="B141" s="61"/>
      <c r="C141" s="61"/>
      <c r="D141" s="61"/>
      <c r="E141" s="61"/>
      <c r="N141">
        <f>IF(AND(CORRETO!$E$137=5,CONTRATO!D30&gt;48),48,CONTRATO!D30)</f>
        <v>0</v>
      </c>
    </row>
    <row r="142" spans="1:14" x14ac:dyDescent="0.25">
      <c r="A142" s="61"/>
      <c r="B142" s="61"/>
      <c r="C142" s="61"/>
      <c r="D142" s="61"/>
      <c r="E142" s="61">
        <v>5</v>
      </c>
    </row>
  </sheetData>
  <phoneticPr fontId="2" type="noConversion"/>
  <pageMargins left="0.78740157499999996" right="0.78740157499999996" top="0.984251969" bottom="0.984251969" header="0.49212598499999999" footer="0.49212598499999999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3"/>
  <dimension ref="A1:X153"/>
  <sheetViews>
    <sheetView tabSelected="1" workbookViewId="0">
      <selection activeCell="A167" sqref="A167"/>
    </sheetView>
  </sheetViews>
  <sheetFormatPr defaultRowHeight="12.5" x14ac:dyDescent="0.25"/>
  <cols>
    <col min="1" max="1" width="13" customWidth="1"/>
    <col min="2" max="2" width="9" customWidth="1"/>
    <col min="3" max="3" width="12.453125" customWidth="1"/>
    <col min="4" max="4" width="9.7265625" customWidth="1"/>
    <col min="5" max="5" width="11" customWidth="1"/>
    <col min="6" max="6" width="10.453125" customWidth="1"/>
    <col min="7" max="7" width="7.54296875" customWidth="1"/>
    <col min="8" max="8" width="12" customWidth="1"/>
    <col min="9" max="9" width="7.1796875" customWidth="1"/>
    <col min="10" max="14" width="9.1796875" customWidth="1"/>
    <col min="15" max="15" width="10.1796875" customWidth="1"/>
    <col min="16" max="24" width="9.1796875" hidden="1" customWidth="1"/>
  </cols>
  <sheetData>
    <row r="1" spans="1:19" x14ac:dyDescent="0.25">
      <c r="A1" s="233" t="s">
        <v>136</v>
      </c>
      <c r="B1" s="233"/>
      <c r="C1" s="233"/>
      <c r="D1" s="233"/>
      <c r="E1" s="233"/>
      <c r="F1" s="233"/>
      <c r="G1" s="233"/>
      <c r="H1" s="233"/>
      <c r="I1" s="233"/>
      <c r="J1" s="233"/>
      <c r="K1" s="233"/>
    </row>
    <row r="2" spans="1:19" x14ac:dyDescent="0.25">
      <c r="A2" s="233"/>
      <c r="B2" s="233"/>
      <c r="C2" s="233"/>
      <c r="D2" s="233"/>
      <c r="E2" s="233"/>
      <c r="F2" s="233"/>
      <c r="G2" s="233"/>
      <c r="H2" s="233"/>
      <c r="I2" s="233"/>
      <c r="J2" s="233"/>
      <c r="K2" s="233"/>
    </row>
    <row r="3" spans="1:19" ht="13" x14ac:dyDescent="0.3">
      <c r="A3" s="4" t="s">
        <v>126</v>
      </c>
      <c r="B3" s="5"/>
      <c r="C3" s="5"/>
      <c r="D3" s="5"/>
      <c r="E3" s="5"/>
      <c r="F3" s="54"/>
      <c r="G3" s="6"/>
      <c r="H3" s="17"/>
      <c r="I3" s="17"/>
      <c r="J3" s="7"/>
      <c r="K3" s="7"/>
      <c r="L3" s="8"/>
      <c r="M3" s="8"/>
      <c r="N3" s="8"/>
      <c r="O3" s="8"/>
      <c r="P3" s="8"/>
      <c r="Q3" s="8"/>
      <c r="R3" s="8"/>
      <c r="S3" s="8"/>
    </row>
    <row r="4" spans="1:19" ht="13" x14ac:dyDescent="0.3">
      <c r="A4" s="9" t="s">
        <v>130</v>
      </c>
      <c r="B4" s="10"/>
      <c r="C4" s="10"/>
      <c r="D4" s="122"/>
      <c r="E4" s="122"/>
      <c r="F4" s="17"/>
      <c r="G4" s="11"/>
      <c r="M4" s="8"/>
      <c r="N4" s="8"/>
      <c r="O4" s="8"/>
      <c r="P4" s="8"/>
      <c r="Q4" s="8"/>
      <c r="R4" s="8"/>
      <c r="S4" s="8"/>
    </row>
    <row r="5" spans="1:19" ht="13" x14ac:dyDescent="0.3">
      <c r="A5" s="121" t="s">
        <v>128</v>
      </c>
      <c r="B5" s="10"/>
      <c r="C5" s="10"/>
      <c r="D5" s="123"/>
      <c r="E5" s="123"/>
      <c r="F5" s="17"/>
      <c r="G5" s="11"/>
      <c r="H5" s="17"/>
      <c r="I5" s="17"/>
      <c r="J5" s="7"/>
      <c r="K5" s="7"/>
      <c r="L5" s="8"/>
      <c r="M5" s="8"/>
      <c r="N5" s="8"/>
      <c r="O5" s="8"/>
      <c r="P5" s="8"/>
      <c r="Q5" s="8"/>
      <c r="R5" s="8"/>
      <c r="S5" s="8"/>
    </row>
    <row r="6" spans="1:19" ht="13" x14ac:dyDescent="0.3">
      <c r="A6" s="9" t="s">
        <v>18</v>
      </c>
      <c r="B6" s="56"/>
      <c r="C6" s="56"/>
      <c r="D6" s="123"/>
      <c r="E6" s="122"/>
      <c r="F6" s="17"/>
      <c r="G6" s="11"/>
      <c r="H6" s="56"/>
      <c r="I6" s="17"/>
      <c r="J6" s="7"/>
      <c r="K6" s="7"/>
      <c r="L6" s="8"/>
      <c r="M6" s="8"/>
      <c r="N6" s="8"/>
      <c r="O6" s="8"/>
      <c r="P6" s="8"/>
      <c r="Q6" s="8"/>
      <c r="R6" s="8"/>
      <c r="S6" s="8"/>
    </row>
    <row r="7" spans="1:19" ht="13" x14ac:dyDescent="0.3">
      <c r="A7" s="9" t="s">
        <v>127</v>
      </c>
      <c r="B7" s="10"/>
      <c r="C7" s="10"/>
      <c r="D7" s="10"/>
      <c r="E7" s="10"/>
      <c r="F7" s="17"/>
      <c r="G7" s="11"/>
      <c r="H7" s="17"/>
      <c r="I7" s="17"/>
      <c r="J7" s="7"/>
      <c r="K7" s="7"/>
      <c r="L7" s="8"/>
      <c r="M7" s="8"/>
      <c r="N7" s="8"/>
      <c r="O7" s="8"/>
      <c r="P7" s="8"/>
      <c r="Q7" s="8"/>
      <c r="R7" s="8"/>
      <c r="S7" s="8"/>
    </row>
    <row r="8" spans="1:19" ht="13" x14ac:dyDescent="0.3">
      <c r="A8" s="12" t="s">
        <v>106</v>
      </c>
      <c r="B8" s="13"/>
      <c r="C8" s="13"/>
      <c r="D8" s="13"/>
      <c r="E8" s="13"/>
      <c r="F8" s="79"/>
      <c r="G8" s="14"/>
      <c r="H8" s="17"/>
      <c r="I8" s="17"/>
      <c r="J8" s="7"/>
      <c r="K8" s="7"/>
      <c r="L8" s="8"/>
      <c r="M8" s="8"/>
      <c r="N8" s="8"/>
      <c r="O8" s="8"/>
      <c r="P8" s="8"/>
      <c r="Q8" s="8"/>
      <c r="R8" s="8"/>
      <c r="S8" s="8"/>
    </row>
    <row r="9" spans="1:19" x14ac:dyDescent="0.2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8"/>
      <c r="M9" s="8"/>
      <c r="N9" s="8"/>
      <c r="O9" s="8"/>
      <c r="P9" s="8"/>
      <c r="Q9" s="8"/>
      <c r="R9" s="8"/>
      <c r="S9" s="8"/>
    </row>
    <row r="10" spans="1:19" x14ac:dyDescent="0.25">
      <c r="A10" s="97" t="s">
        <v>111</v>
      </c>
      <c r="B10" s="98"/>
      <c r="C10" s="98"/>
      <c r="D10" s="98"/>
      <c r="E10" s="98"/>
      <c r="F10" s="98"/>
      <c r="G10" s="98"/>
      <c r="H10" s="98"/>
      <c r="I10" s="99"/>
      <c r="J10" s="7"/>
      <c r="K10" s="7"/>
      <c r="L10" s="8"/>
      <c r="M10" s="8"/>
      <c r="N10" s="8"/>
      <c r="O10" s="8"/>
      <c r="P10" s="8"/>
      <c r="Q10" s="8"/>
      <c r="R10" s="8"/>
      <c r="S10" s="8"/>
    </row>
    <row r="11" spans="1:19" ht="13" thickBot="1" x14ac:dyDescent="0.3">
      <c r="A11" s="100" t="s">
        <v>122</v>
      </c>
      <c r="B11" s="101"/>
      <c r="C11" s="101"/>
      <c r="D11" s="102"/>
      <c r="E11" s="101"/>
      <c r="F11" s="101"/>
      <c r="G11" s="101"/>
      <c r="H11" s="101"/>
      <c r="I11" s="103"/>
      <c r="J11" s="8"/>
      <c r="K11" s="8"/>
      <c r="L11" s="8"/>
      <c r="M11" s="8"/>
      <c r="N11" s="8"/>
      <c r="O11" s="8"/>
      <c r="P11" s="8"/>
      <c r="Q11" s="8"/>
      <c r="R11" s="8"/>
      <c r="S11" s="8"/>
    </row>
    <row r="12" spans="1:19" ht="13.5" thickBot="1" x14ac:dyDescent="0.35">
      <c r="A12" s="234" t="s">
        <v>54</v>
      </c>
      <c r="B12" s="235"/>
      <c r="C12" s="236"/>
      <c r="D12" s="63" t="s">
        <v>138</v>
      </c>
      <c r="E12" s="240" t="str">
        <f>IF(OR(D12="S",D12="SIM"),"VOCÊ DEVERÁ PREENCHER O ANEXO COM OS DEMAIS COMPONENTES DO GRUPO","")</f>
        <v/>
      </c>
      <c r="F12" s="241"/>
      <c r="G12" s="241"/>
      <c r="H12" s="241"/>
      <c r="I12" s="241"/>
      <c r="J12" s="241"/>
      <c r="K12" s="241"/>
      <c r="L12" s="241"/>
      <c r="M12" s="241"/>
      <c r="N12" s="8"/>
      <c r="O12" s="8"/>
      <c r="P12" s="8"/>
      <c r="Q12" s="8"/>
      <c r="R12" s="8"/>
      <c r="S12" s="8"/>
    </row>
    <row r="13" spans="1:19" ht="13.5" thickBot="1" x14ac:dyDescent="0.35">
      <c r="A13" s="234" t="str">
        <f>IF(OR(D12="S",D12="SIM"),"NOME DO REPRESENTANTE DO GRUPO=","NOME DA AGROINDÚSTRIA/COOPERATIVA")</f>
        <v>NOME DA AGROINDÚSTRIA/COOPERATIVA</v>
      </c>
      <c r="B13" s="235"/>
      <c r="C13" s="236"/>
      <c r="D13" s="166" t="s">
        <v>138</v>
      </c>
      <c r="E13" s="167"/>
      <c r="F13" s="167"/>
      <c r="G13" s="16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</row>
    <row r="14" spans="1:19" ht="13.5" thickBot="1" x14ac:dyDescent="0.35">
      <c r="A14" s="181" t="str">
        <f>IF(OR(D12="S",D12="SIM"),"NÚMERO CPF DO REPRESENTANTE=","CNPJ DA AGRROINDÚSTRIA/COOPERATIVA(a)=")</f>
        <v>CNPJ DA AGRROINDÚSTRIA/COOPERATIVA(a)=</v>
      </c>
      <c r="B14" s="182"/>
      <c r="C14" s="183"/>
      <c r="D14" s="237" t="s">
        <v>138</v>
      </c>
      <c r="E14" s="238"/>
      <c r="F14" s="239"/>
      <c r="G14" s="15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</row>
    <row r="15" spans="1:19" ht="13.5" thickBot="1" x14ac:dyDescent="0.35">
      <c r="A15" s="181" t="str">
        <f>IF(OR(D12="s",D12="sim"),"Nº BLOCO DE PROD DO REPRESENTANTE=","Nº INSCRIÇÃO ESTADUAL")</f>
        <v>Nº INSCRIÇÃO ESTADUAL</v>
      </c>
      <c r="B15" s="182"/>
      <c r="C15" s="183"/>
      <c r="D15" s="244" t="s">
        <v>138</v>
      </c>
      <c r="E15" s="245"/>
      <c r="J15" s="8"/>
      <c r="K15" s="8"/>
      <c r="L15" s="8"/>
      <c r="M15" s="8"/>
      <c r="N15" s="8"/>
      <c r="O15" s="8"/>
      <c r="P15" s="8"/>
      <c r="Q15" s="8"/>
      <c r="R15" s="8"/>
      <c r="S15" s="8"/>
    </row>
    <row r="16" spans="1:19" ht="13.5" thickBot="1" x14ac:dyDescent="0.35">
      <c r="A16" s="181" t="s">
        <v>19</v>
      </c>
      <c r="B16" s="182"/>
      <c r="C16" s="183"/>
      <c r="D16" s="166" t="s">
        <v>138</v>
      </c>
      <c r="E16" s="167"/>
      <c r="F16" s="167"/>
      <c r="G16" s="16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</row>
    <row r="17" spans="1:19" ht="13.5" customHeight="1" thickBot="1" x14ac:dyDescent="0.35">
      <c r="A17" s="181" t="s">
        <v>20</v>
      </c>
      <c r="B17" s="182"/>
      <c r="C17" s="183"/>
      <c r="D17" s="242" t="s">
        <v>138</v>
      </c>
      <c r="E17" s="243"/>
      <c r="F17" s="246" t="s">
        <v>123</v>
      </c>
      <c r="G17" s="247"/>
      <c r="H17" s="247"/>
      <c r="I17" s="247"/>
      <c r="J17" s="247"/>
      <c r="K17" s="247"/>
      <c r="L17" s="247"/>
      <c r="M17" s="8"/>
      <c r="N17" s="8"/>
      <c r="O17" s="8"/>
      <c r="P17" s="8"/>
      <c r="Q17" s="8"/>
      <c r="R17" s="8"/>
      <c r="S17" s="8"/>
    </row>
    <row r="18" spans="1:19" ht="13.5" customHeight="1" thickBot="1" x14ac:dyDescent="0.35">
      <c r="A18" s="181" t="s">
        <v>21</v>
      </c>
      <c r="B18" s="182"/>
      <c r="C18" s="183"/>
      <c r="D18" s="167" t="s">
        <v>138</v>
      </c>
      <c r="E18" s="168"/>
      <c r="F18" s="246"/>
      <c r="G18" s="247"/>
      <c r="H18" s="247"/>
      <c r="I18" s="247"/>
      <c r="J18" s="247"/>
      <c r="K18" s="247"/>
      <c r="L18" s="247"/>
      <c r="M18" s="8"/>
      <c r="N18" s="8"/>
      <c r="O18" s="8"/>
      <c r="P18" s="8"/>
      <c r="Q18" s="8"/>
      <c r="R18" s="8"/>
      <c r="S18" s="8"/>
    </row>
    <row r="19" spans="1:19" ht="13.5" thickBot="1" x14ac:dyDescent="0.35">
      <c r="A19" s="184" t="s">
        <v>22</v>
      </c>
      <c r="B19" s="185"/>
      <c r="C19" s="186"/>
      <c r="D19" s="227" t="s">
        <v>138</v>
      </c>
      <c r="E19" s="228"/>
      <c r="F19" s="246"/>
      <c r="G19" s="247"/>
      <c r="H19" s="247"/>
      <c r="I19" s="247"/>
      <c r="J19" s="247"/>
      <c r="K19" s="247"/>
      <c r="L19" s="247"/>
      <c r="M19" s="8"/>
      <c r="N19" s="8"/>
      <c r="O19" s="8"/>
      <c r="P19" s="8"/>
      <c r="Q19" s="8"/>
      <c r="R19" s="8"/>
      <c r="S19" s="8"/>
    </row>
    <row r="20" spans="1:19" ht="13.5" thickBot="1" x14ac:dyDescent="0.35">
      <c r="A20" s="184" t="s">
        <v>23</v>
      </c>
      <c r="B20" s="185"/>
      <c r="C20" s="186"/>
      <c r="D20" s="229" t="s">
        <v>138</v>
      </c>
      <c r="E20" s="230"/>
      <c r="F20" s="246"/>
      <c r="G20" s="247"/>
      <c r="H20" s="247"/>
      <c r="I20" s="247"/>
      <c r="J20" s="247"/>
      <c r="K20" s="247"/>
      <c r="L20" s="247"/>
      <c r="M20" s="8"/>
      <c r="N20" s="8"/>
      <c r="O20" s="8"/>
      <c r="P20" s="8"/>
      <c r="Q20" s="8"/>
      <c r="R20" s="8"/>
      <c r="S20" s="8"/>
    </row>
    <row r="21" spans="1:19" ht="13.5" thickBot="1" x14ac:dyDescent="0.35">
      <c r="A21" s="169" t="s">
        <v>55</v>
      </c>
      <c r="B21" s="170"/>
      <c r="C21" s="231"/>
      <c r="D21" s="173" t="s">
        <v>138</v>
      </c>
      <c r="E21" s="174"/>
      <c r="F21" s="169" t="s">
        <v>61</v>
      </c>
      <c r="G21" s="170"/>
      <c r="H21" s="161"/>
      <c r="I21" s="162"/>
      <c r="J21" s="159">
        <f>IF(H21&gt;100000,100000,H21)</f>
        <v>0</v>
      </c>
      <c r="K21" s="160"/>
      <c r="L21" s="8"/>
      <c r="M21" s="8"/>
      <c r="N21" s="8"/>
      <c r="O21" s="8"/>
      <c r="P21" s="8"/>
      <c r="Q21" s="8"/>
      <c r="R21" s="8"/>
      <c r="S21" s="8"/>
    </row>
    <row r="22" spans="1:19" ht="13.5" thickBot="1" x14ac:dyDescent="0.35">
      <c r="A22" s="169" t="s">
        <v>56</v>
      </c>
      <c r="B22" s="170"/>
      <c r="C22" s="231"/>
      <c r="D22" s="173"/>
      <c r="E22" s="174"/>
      <c r="F22" s="169" t="s">
        <v>61</v>
      </c>
      <c r="G22" s="170"/>
      <c r="H22" s="161"/>
      <c r="I22" s="162"/>
      <c r="J22" s="157">
        <f>IF((H21+H22)&gt;100000,100000-J21,H22)</f>
        <v>0</v>
      </c>
      <c r="K22" s="158"/>
      <c r="L22" s="8"/>
      <c r="M22" s="8"/>
      <c r="N22" s="8"/>
      <c r="O22" s="8"/>
      <c r="P22" s="8"/>
      <c r="Q22" s="8"/>
      <c r="R22" s="8"/>
      <c r="S22" s="8"/>
    </row>
    <row r="23" spans="1:19" ht="13.5" thickBot="1" x14ac:dyDescent="0.35">
      <c r="A23" s="169" t="s">
        <v>57</v>
      </c>
      <c r="B23" s="170"/>
      <c r="C23" s="231"/>
      <c r="D23" s="173"/>
      <c r="E23" s="174"/>
      <c r="F23" s="169" t="s">
        <v>61</v>
      </c>
      <c r="G23" s="170"/>
      <c r="H23" s="161"/>
      <c r="I23" s="162"/>
      <c r="J23" s="159">
        <f>IF((H21+H22+H23)&gt;100000,100000-J22-J21,H23)</f>
        <v>0</v>
      </c>
      <c r="K23" s="160"/>
      <c r="L23" s="8"/>
      <c r="M23" s="8"/>
      <c r="N23" s="8"/>
      <c r="O23" s="8"/>
      <c r="P23" s="8"/>
      <c r="Q23" s="8"/>
      <c r="R23" s="8"/>
      <c r="S23" s="8"/>
    </row>
    <row r="24" spans="1:19" ht="13.5" thickBot="1" x14ac:dyDescent="0.35">
      <c r="A24" s="169" t="s">
        <v>58</v>
      </c>
      <c r="B24" s="170"/>
      <c r="C24" s="231"/>
      <c r="D24" s="173"/>
      <c r="E24" s="174"/>
      <c r="F24" s="169" t="s">
        <v>61</v>
      </c>
      <c r="G24" s="170"/>
      <c r="H24" s="161"/>
      <c r="I24" s="162"/>
      <c r="J24" s="157">
        <f>IF((H21+H22+H23+H24)&gt;100000,100000-J23-J22-J21,H24)</f>
        <v>0</v>
      </c>
      <c r="K24" s="158"/>
      <c r="L24" s="8"/>
      <c r="M24" s="8"/>
      <c r="N24" s="8"/>
      <c r="O24" s="8"/>
      <c r="P24" s="8"/>
      <c r="Q24" s="8"/>
      <c r="R24" s="8"/>
      <c r="S24" s="8"/>
    </row>
    <row r="25" spans="1:19" ht="13.5" thickBot="1" x14ac:dyDescent="0.35">
      <c r="A25" s="169" t="s">
        <v>59</v>
      </c>
      <c r="B25" s="170"/>
      <c r="C25" s="231"/>
      <c r="D25" s="173"/>
      <c r="E25" s="174"/>
      <c r="F25" s="169" t="s">
        <v>61</v>
      </c>
      <c r="G25" s="170"/>
      <c r="H25" s="161"/>
      <c r="I25" s="162"/>
      <c r="J25" s="159">
        <f>IF((H21+H22+H23+H24+H25)&gt;100000,100000-J24-J23-J22-J21,H25)</f>
        <v>0</v>
      </c>
      <c r="K25" s="160"/>
      <c r="L25" s="8"/>
      <c r="M25" s="8"/>
      <c r="N25" s="8"/>
      <c r="O25" s="8"/>
      <c r="P25" s="8"/>
      <c r="Q25" s="8"/>
      <c r="R25" s="8"/>
      <c r="S25" s="8"/>
    </row>
    <row r="26" spans="1:19" ht="13.5" thickBot="1" x14ac:dyDescent="0.35">
      <c r="A26" s="169" t="s">
        <v>105</v>
      </c>
      <c r="B26" s="170"/>
      <c r="C26" s="231"/>
      <c r="D26" s="173"/>
      <c r="E26" s="174"/>
      <c r="F26" s="169" t="s">
        <v>61</v>
      </c>
      <c r="G26" s="170"/>
      <c r="H26" s="161"/>
      <c r="I26" s="162"/>
      <c r="J26" s="157">
        <f>IF((H21+H22+H23+H24+H25+H26)&gt;100000,100000-J25-J24-J23-J22-J21,H26)</f>
        <v>0</v>
      </c>
      <c r="K26" s="158"/>
      <c r="L26" s="8"/>
      <c r="M26" s="8"/>
      <c r="N26" s="8"/>
      <c r="O26" s="8"/>
      <c r="P26" s="8"/>
      <c r="Q26" s="8"/>
      <c r="R26" s="8"/>
      <c r="S26" s="8"/>
    </row>
    <row r="27" spans="1:19" ht="13.5" thickBot="1" x14ac:dyDescent="0.35">
      <c r="A27" s="169" t="s">
        <v>60</v>
      </c>
      <c r="B27" s="170"/>
      <c r="C27" s="231"/>
      <c r="D27" s="173"/>
      <c r="E27" s="174"/>
      <c r="F27" s="169" t="s">
        <v>61</v>
      </c>
      <c r="G27" s="170"/>
      <c r="H27" s="161"/>
      <c r="I27" s="162"/>
      <c r="J27" s="159">
        <f>IF((H21+H22+H23+H24+H25+H26+H27)&gt;100000,100000-J26-J25-J24-J23-J22-J21,H27)</f>
        <v>0</v>
      </c>
      <c r="K27" s="160"/>
      <c r="L27" s="8"/>
      <c r="M27" s="8"/>
      <c r="N27" s="8"/>
      <c r="O27" s="8"/>
      <c r="P27" s="8"/>
      <c r="Q27" s="8"/>
      <c r="R27" s="8"/>
      <c r="S27" s="8"/>
    </row>
    <row r="28" spans="1:19" ht="16.5" customHeight="1" thickBot="1" x14ac:dyDescent="0.4">
      <c r="A28" s="249" t="s">
        <v>63</v>
      </c>
      <c r="B28" s="250"/>
      <c r="C28" s="251"/>
      <c r="D28" s="175" t="str">
        <f>CORRETO!A8</f>
        <v>JURO DE 2,5%</v>
      </c>
      <c r="E28" s="176"/>
      <c r="F28" s="207" t="s">
        <v>96</v>
      </c>
      <c r="G28" s="208"/>
      <c r="H28" s="208"/>
      <c r="I28" s="208"/>
      <c r="J28" s="190">
        <f>SUM(J21:K27)</f>
        <v>0</v>
      </c>
      <c r="K28" s="191"/>
      <c r="L28" s="8"/>
      <c r="M28" s="8"/>
      <c r="N28" s="8"/>
      <c r="O28" s="8"/>
      <c r="P28" s="8"/>
      <c r="Q28" s="8"/>
      <c r="R28" s="8"/>
      <c r="S28" s="8"/>
    </row>
    <row r="29" spans="1:19" ht="13.5" thickBot="1" x14ac:dyDescent="0.35">
      <c r="A29" s="270" t="s">
        <v>24</v>
      </c>
      <c r="B29" s="271"/>
      <c r="C29" s="272"/>
      <c r="D29" s="173" t="s">
        <v>138</v>
      </c>
      <c r="E29" s="174"/>
      <c r="J29" s="8"/>
      <c r="K29" s="8"/>
      <c r="L29" s="8"/>
      <c r="M29" s="8"/>
      <c r="N29" s="8"/>
      <c r="O29" s="8"/>
      <c r="P29" s="8"/>
      <c r="Q29" s="8"/>
      <c r="R29" s="8"/>
      <c r="S29" s="8"/>
    </row>
    <row r="30" spans="1:19" ht="13.5" thickBot="1" x14ac:dyDescent="0.35">
      <c r="A30" s="270" t="s">
        <v>25</v>
      </c>
      <c r="B30" s="271"/>
      <c r="C30" s="272"/>
      <c r="D30" s="124"/>
      <c r="E30" s="151">
        <f>CORRETO!N136</f>
        <v>0</v>
      </c>
      <c r="J30" s="8"/>
      <c r="K30" s="8"/>
      <c r="L30" s="8"/>
      <c r="M30" s="8"/>
      <c r="N30" s="8"/>
      <c r="O30" s="8"/>
      <c r="P30" s="8"/>
      <c r="Q30" s="8"/>
      <c r="R30" s="8"/>
      <c r="S30" s="8"/>
    </row>
    <row r="31" spans="1:19" ht="15" customHeight="1" thickBot="1" x14ac:dyDescent="0.35">
      <c r="A31" s="184" t="s">
        <v>134</v>
      </c>
      <c r="B31" s="185"/>
      <c r="C31" s="186"/>
      <c r="D31" s="225" t="str">
        <f>CORRETO!D13</f>
        <v>ANUAL</v>
      </c>
      <c r="E31" s="226"/>
      <c r="M31" s="8"/>
      <c r="N31" s="8"/>
      <c r="O31" s="8"/>
      <c r="P31" s="8"/>
      <c r="Q31" s="8"/>
      <c r="R31" s="8"/>
      <c r="S31" s="8"/>
    </row>
    <row r="32" spans="1:19" ht="13.5" thickBot="1" x14ac:dyDescent="0.35">
      <c r="A32" s="181" t="s">
        <v>26</v>
      </c>
      <c r="B32" s="182"/>
      <c r="C32" s="183"/>
      <c r="D32" s="65" t="s">
        <v>138</v>
      </c>
    </row>
    <row r="33" spans="1:19" ht="13.5" thickBot="1" x14ac:dyDescent="0.35">
      <c r="A33" s="181" t="s">
        <v>27</v>
      </c>
      <c r="B33" s="182"/>
      <c r="C33" s="183"/>
      <c r="D33" s="171" t="s">
        <v>138</v>
      </c>
      <c r="E33" s="172"/>
      <c r="F33" s="15"/>
      <c r="G33" s="15"/>
      <c r="H33" s="8"/>
    </row>
    <row r="34" spans="1:19" ht="13.5" thickBot="1" x14ac:dyDescent="0.35">
      <c r="A34" s="184" t="s">
        <v>28</v>
      </c>
      <c r="B34" s="185"/>
      <c r="C34" s="186"/>
      <c r="D34" s="166" t="s">
        <v>138</v>
      </c>
      <c r="E34" s="167"/>
      <c r="F34" s="168"/>
      <c r="G34" s="15"/>
      <c r="H34" s="8"/>
    </row>
    <row r="35" spans="1:19" ht="13.5" thickBot="1" x14ac:dyDescent="0.35">
      <c r="A35" s="184" t="s">
        <v>143</v>
      </c>
      <c r="B35" s="185"/>
      <c r="C35" s="186"/>
      <c r="D35" s="166" t="s">
        <v>138</v>
      </c>
      <c r="E35" s="167"/>
      <c r="F35" s="168"/>
      <c r="G35" s="8"/>
      <c r="H35" s="16"/>
    </row>
    <row r="36" spans="1:19" ht="13.5" thickBot="1" x14ac:dyDescent="0.35">
      <c r="A36" s="72"/>
      <c r="B36" s="72"/>
      <c r="C36" s="69"/>
      <c r="D36" s="73"/>
      <c r="E36" s="73"/>
      <c r="F36" s="74"/>
      <c r="G36" s="8"/>
      <c r="H36" s="16"/>
    </row>
    <row r="37" spans="1:19" ht="13.5" thickBot="1" x14ac:dyDescent="0.35">
      <c r="A37" s="16"/>
      <c r="B37" s="17"/>
      <c r="C37" s="187" t="s">
        <v>74</v>
      </c>
      <c r="D37" s="188"/>
      <c r="E37" s="188"/>
      <c r="F37" s="189"/>
      <c r="G37" s="16"/>
      <c r="H37" s="16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</row>
    <row r="38" spans="1:19" ht="13.5" thickBot="1" x14ac:dyDescent="0.35">
      <c r="A38" s="17"/>
      <c r="B38" s="17"/>
      <c r="C38" s="18" t="s">
        <v>29</v>
      </c>
      <c r="D38" s="166" t="s">
        <v>138</v>
      </c>
      <c r="E38" s="167"/>
      <c r="F38" s="168"/>
      <c r="G38" s="19"/>
      <c r="H38" s="16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</row>
    <row r="39" spans="1:19" ht="13.5" thickBot="1" x14ac:dyDescent="0.35">
      <c r="A39" s="17"/>
      <c r="B39" s="17"/>
      <c r="C39" s="18" t="s">
        <v>30</v>
      </c>
      <c r="D39" s="166" t="s">
        <v>138</v>
      </c>
      <c r="E39" s="167"/>
      <c r="F39" s="168"/>
      <c r="G39" s="20"/>
      <c r="H39" s="16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</row>
    <row r="40" spans="1:19" ht="13.5" thickBot="1" x14ac:dyDescent="0.35">
      <c r="A40" s="17"/>
      <c r="B40" s="17"/>
      <c r="C40" s="18" t="s">
        <v>31</v>
      </c>
      <c r="D40" s="166" t="s">
        <v>138</v>
      </c>
      <c r="E40" s="167"/>
      <c r="F40" s="168"/>
      <c r="G40" s="21"/>
      <c r="H40" s="16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</row>
    <row r="41" spans="1:19" ht="13.5" thickBot="1" x14ac:dyDescent="0.35">
      <c r="A41" s="17"/>
      <c r="B41" s="17"/>
      <c r="C41" s="22" t="s">
        <v>32</v>
      </c>
      <c r="D41" s="221" t="s">
        <v>138</v>
      </c>
      <c r="E41" s="222"/>
      <c r="F41" s="223"/>
      <c r="G41" s="20"/>
      <c r="H41" s="16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</row>
    <row r="42" spans="1:19" s="61" customFormat="1" ht="13" thickBot="1" x14ac:dyDescent="0.3">
      <c r="A42" s="126"/>
      <c r="B42" s="126"/>
      <c r="C42" s="126"/>
      <c r="D42" s="126"/>
      <c r="E42" s="126"/>
      <c r="F42" s="126"/>
      <c r="G42" s="126"/>
      <c r="H42" s="126"/>
      <c r="I42" s="126"/>
      <c r="J42" s="126"/>
      <c r="K42" s="126"/>
      <c r="L42" s="126"/>
      <c r="M42" s="126"/>
      <c r="N42" s="126"/>
      <c r="O42" s="126"/>
      <c r="P42" s="126"/>
      <c r="Q42" s="126"/>
      <c r="R42" s="126"/>
      <c r="S42" s="126"/>
    </row>
    <row r="43" spans="1:19" s="61" customFormat="1" ht="14.5" thickBot="1" x14ac:dyDescent="0.35">
      <c r="A43" s="127"/>
      <c r="B43" s="128" t="s">
        <v>33</v>
      </c>
      <c r="C43" s="129"/>
      <c r="D43" s="129"/>
      <c r="E43" s="129"/>
      <c r="F43" s="130" t="s">
        <v>135</v>
      </c>
      <c r="G43" s="131" t="s">
        <v>138</v>
      </c>
      <c r="H43" s="132" t="s">
        <v>138</v>
      </c>
      <c r="I43" s="133" t="s">
        <v>138</v>
      </c>
      <c r="M43" s="126"/>
      <c r="N43" s="126"/>
      <c r="O43" s="126"/>
      <c r="P43" s="126"/>
      <c r="Q43" s="126"/>
      <c r="R43" s="126"/>
      <c r="S43" s="126"/>
    </row>
    <row r="44" spans="1:19" s="61" customFormat="1" ht="13" x14ac:dyDescent="0.3">
      <c r="A44" s="127"/>
      <c r="B44" s="134" t="s">
        <v>129</v>
      </c>
      <c r="C44" s="129"/>
      <c r="D44" s="129"/>
      <c r="E44" s="129"/>
      <c r="F44" s="129"/>
      <c r="G44" s="129"/>
      <c r="H44" s="129"/>
      <c r="I44" s="129"/>
      <c r="J44" s="126"/>
      <c r="K44" s="126"/>
      <c r="L44" s="126"/>
      <c r="M44" s="126"/>
      <c r="N44" s="126"/>
      <c r="O44" s="126"/>
      <c r="P44" s="126"/>
      <c r="Q44" s="126"/>
      <c r="R44" s="126"/>
      <c r="S44" s="126"/>
    </row>
    <row r="45" spans="1:19" ht="13" x14ac:dyDescent="0.3">
      <c r="A45" s="7"/>
      <c r="B45" s="125" t="s">
        <v>107</v>
      </c>
      <c r="C45" s="23"/>
      <c r="D45" s="23"/>
      <c r="E45" s="23"/>
      <c r="F45" s="23"/>
      <c r="G45" s="23"/>
      <c r="H45" s="23"/>
      <c r="I45" s="23"/>
      <c r="J45" s="8"/>
      <c r="K45" s="8"/>
      <c r="L45" s="8"/>
      <c r="M45" s="8"/>
      <c r="N45" s="8"/>
      <c r="O45" s="8"/>
      <c r="P45" s="8"/>
      <c r="Q45" s="8"/>
      <c r="R45" s="8"/>
      <c r="S45" s="8"/>
    </row>
    <row r="46" spans="1:19" ht="13" x14ac:dyDescent="0.3">
      <c r="A46" s="7"/>
      <c r="B46" s="125" t="s">
        <v>34</v>
      </c>
      <c r="C46" s="23"/>
      <c r="D46" s="23"/>
      <c r="E46" s="23"/>
      <c r="F46" s="23"/>
      <c r="G46" s="23"/>
      <c r="H46" s="23"/>
      <c r="I46" s="23"/>
      <c r="J46" s="8"/>
      <c r="K46" s="8"/>
      <c r="L46" s="8"/>
      <c r="M46" s="8"/>
      <c r="N46" s="8"/>
      <c r="O46" s="8"/>
      <c r="P46" s="8"/>
      <c r="Q46" s="8"/>
      <c r="R46" s="8"/>
      <c r="S46" s="8"/>
    </row>
    <row r="47" spans="1:19" ht="13" x14ac:dyDescent="0.3">
      <c r="A47" s="7"/>
      <c r="B47" s="23"/>
      <c r="C47" s="23"/>
      <c r="D47" s="23"/>
      <c r="E47" s="23"/>
      <c r="K47" s="8"/>
      <c r="L47" s="8"/>
      <c r="M47" s="8"/>
      <c r="N47" s="8"/>
      <c r="O47" s="8"/>
      <c r="P47" s="8"/>
      <c r="Q47" s="8"/>
      <c r="R47" s="8"/>
      <c r="S47" s="8"/>
    </row>
    <row r="48" spans="1:19" ht="13" x14ac:dyDescent="0.3">
      <c r="A48" s="224" t="s">
        <v>110</v>
      </c>
      <c r="B48" s="224"/>
      <c r="C48" s="224"/>
      <c r="D48" s="224"/>
      <c r="E48" s="224"/>
      <c r="F48" s="224"/>
      <c r="G48" s="224"/>
      <c r="H48" s="224"/>
      <c r="I48" s="224"/>
      <c r="J48" s="8"/>
      <c r="K48" s="8"/>
      <c r="L48" s="8"/>
      <c r="M48" s="8"/>
      <c r="N48" s="8"/>
      <c r="O48" s="8"/>
      <c r="P48" s="8"/>
      <c r="Q48" s="8"/>
      <c r="R48" s="8"/>
      <c r="S48" s="8"/>
    </row>
    <row r="49" spans="1:19" ht="10.5" customHeight="1" x14ac:dyDescent="0.35">
      <c r="A49" s="25"/>
      <c r="B49" s="25"/>
      <c r="C49" s="25"/>
      <c r="D49" s="25"/>
      <c r="E49" s="25"/>
      <c r="F49" s="25"/>
      <c r="G49" s="25"/>
      <c r="H49" s="24"/>
      <c r="I49" s="7"/>
      <c r="J49" s="8"/>
      <c r="K49" s="8"/>
      <c r="L49" s="8"/>
      <c r="M49" s="8"/>
      <c r="N49" s="8"/>
      <c r="O49" s="8"/>
      <c r="P49" s="8"/>
      <c r="Q49" s="8"/>
      <c r="R49" s="8"/>
      <c r="S49" s="8"/>
    </row>
    <row r="50" spans="1:19" ht="67.5" customHeight="1" x14ac:dyDescent="0.25">
      <c r="A50" s="8"/>
      <c r="B50" s="8"/>
      <c r="C50" s="8"/>
      <c r="D50" s="205" t="s">
        <v>144</v>
      </c>
      <c r="E50" s="206"/>
      <c r="F50" s="206"/>
      <c r="G50" s="206"/>
      <c r="H50" s="206"/>
      <c r="I50" s="206"/>
      <c r="J50" s="8"/>
      <c r="K50" s="8"/>
      <c r="L50" s="8"/>
      <c r="M50" s="8"/>
      <c r="N50" s="8"/>
      <c r="O50" s="8"/>
      <c r="P50" s="8"/>
      <c r="Q50" s="8"/>
      <c r="R50" s="8"/>
      <c r="S50" s="8"/>
    </row>
    <row r="51" spans="1:19" ht="16.5" customHeight="1" thickBot="1" x14ac:dyDescent="0.3">
      <c r="A51" s="8"/>
      <c r="B51" s="8"/>
      <c r="C51" s="8"/>
      <c r="D51" s="93"/>
      <c r="E51" s="26"/>
      <c r="F51" s="26"/>
      <c r="G51" s="26"/>
      <c r="H51" s="26"/>
      <c r="I51" s="26"/>
      <c r="J51" s="8"/>
      <c r="K51" s="8"/>
      <c r="L51" s="8"/>
      <c r="M51" s="8"/>
      <c r="N51" s="8"/>
      <c r="O51" s="8"/>
      <c r="P51" s="8"/>
      <c r="Q51" s="8"/>
      <c r="R51" s="8"/>
      <c r="S51" s="8"/>
    </row>
    <row r="52" spans="1:19" ht="13.5" thickBot="1" x14ac:dyDescent="0.35">
      <c r="A52" s="192" t="s">
        <v>145</v>
      </c>
      <c r="B52" s="193"/>
      <c r="C52" s="193"/>
      <c r="D52" s="193"/>
      <c r="E52" s="194"/>
      <c r="F52" s="7"/>
      <c r="G52" s="7"/>
      <c r="H52" s="7"/>
      <c r="I52" s="7"/>
      <c r="J52" s="8"/>
      <c r="K52" s="8"/>
      <c r="L52" s="8"/>
      <c r="M52" s="8"/>
      <c r="N52" s="8"/>
      <c r="O52" s="8"/>
      <c r="P52" s="8"/>
      <c r="Q52" s="8"/>
      <c r="R52" s="8"/>
      <c r="S52" s="8"/>
    </row>
    <row r="53" spans="1:19" x14ac:dyDescent="0.25">
      <c r="A53" s="27" t="str">
        <f>IF(OR(D12="s",D12="sim"),"REPRESENTANTE:","BENEFICIÁRIA:")</f>
        <v>BENEFICIÁRIA:</v>
      </c>
      <c r="B53" s="204" t="str">
        <f>D13</f>
        <v xml:space="preserve"> </v>
      </c>
      <c r="C53" s="204"/>
      <c r="D53" s="204"/>
      <c r="E53" s="76" t="s">
        <v>78</v>
      </c>
      <c r="F53" s="75" t="str">
        <f>D35</f>
        <v xml:space="preserve"> </v>
      </c>
      <c r="G53" s="152" t="s">
        <v>139</v>
      </c>
      <c r="H53" s="211" t="str">
        <f>D14</f>
        <v xml:space="preserve"> </v>
      </c>
      <c r="I53" s="212"/>
      <c r="J53" s="8"/>
      <c r="K53" s="8"/>
      <c r="L53" s="8"/>
      <c r="M53" s="8"/>
      <c r="N53" s="8"/>
      <c r="O53" s="8"/>
      <c r="P53" s="8"/>
      <c r="Q53" s="8"/>
      <c r="R53" s="8"/>
      <c r="S53" s="8"/>
    </row>
    <row r="54" spans="1:19" x14ac:dyDescent="0.25">
      <c r="A54" s="28" t="s">
        <v>35</v>
      </c>
      <c r="B54" s="163" t="str">
        <f>D16</f>
        <v xml:space="preserve"> </v>
      </c>
      <c r="C54" s="163"/>
      <c r="D54" s="163"/>
      <c r="E54" s="163"/>
      <c r="F54" s="164"/>
      <c r="G54" s="153" t="s">
        <v>146</v>
      </c>
      <c r="H54" s="177" t="str">
        <f>D15</f>
        <v xml:space="preserve"> </v>
      </c>
      <c r="I54" s="178"/>
      <c r="J54" s="8"/>
      <c r="K54" s="8"/>
      <c r="L54" s="8"/>
      <c r="M54" s="8"/>
      <c r="N54" s="8"/>
      <c r="O54" s="8"/>
      <c r="P54" s="8"/>
      <c r="Q54" s="8"/>
      <c r="R54" s="8"/>
      <c r="S54" s="8"/>
    </row>
    <row r="55" spans="1:19" x14ac:dyDescent="0.25">
      <c r="A55" s="30" t="s">
        <v>36</v>
      </c>
      <c r="B55" s="163" t="str">
        <f>D17</f>
        <v xml:space="preserve"> </v>
      </c>
      <c r="C55" s="163"/>
      <c r="D55" s="163"/>
      <c r="E55" s="163"/>
      <c r="F55" s="64" t="s">
        <v>37</v>
      </c>
      <c r="G55" s="51" t="s">
        <v>38</v>
      </c>
      <c r="H55" s="179" t="str">
        <f>D18</f>
        <v xml:space="preserve"> </v>
      </c>
      <c r="I55" s="180"/>
      <c r="J55" s="8"/>
      <c r="K55" s="8"/>
      <c r="L55" s="8"/>
      <c r="M55" s="8"/>
      <c r="N55" s="8"/>
      <c r="O55" s="8"/>
      <c r="P55" s="8"/>
      <c r="Q55" s="8"/>
      <c r="R55" s="8"/>
      <c r="S55" s="8"/>
    </row>
    <row r="56" spans="1:19" x14ac:dyDescent="0.25">
      <c r="A56" s="92" t="s">
        <v>140</v>
      </c>
      <c r="B56" s="31"/>
      <c r="C56" s="49">
        <f>IF(SUM(H21:I27)&gt;100000,100000,SUM(H21:I27))</f>
        <v>0</v>
      </c>
      <c r="D56" s="29" t="s">
        <v>64</v>
      </c>
      <c r="E56" s="50" t="str">
        <f>D32</f>
        <v xml:space="preserve"> </v>
      </c>
      <c r="F56" s="32" t="s">
        <v>39</v>
      </c>
      <c r="G56" s="33"/>
      <c r="H56" s="163" t="str">
        <f>D33</f>
        <v xml:space="preserve"> </v>
      </c>
      <c r="I56" s="165"/>
      <c r="J56" s="8"/>
      <c r="K56" s="8"/>
      <c r="L56" s="8"/>
      <c r="M56" s="8"/>
      <c r="N56" s="8"/>
      <c r="O56" s="8"/>
      <c r="P56" s="8"/>
      <c r="Q56" s="8"/>
      <c r="R56" s="8"/>
      <c r="S56" s="8"/>
    </row>
    <row r="57" spans="1:19" ht="13" thickBot="1" x14ac:dyDescent="0.3">
      <c r="A57" s="34" t="s">
        <v>40</v>
      </c>
      <c r="B57" s="218" t="str">
        <f>D19</f>
        <v xml:space="preserve"> </v>
      </c>
      <c r="C57" s="219"/>
      <c r="D57" s="35" t="s">
        <v>41</v>
      </c>
      <c r="E57" s="43" t="str">
        <f>D20</f>
        <v xml:space="preserve"> </v>
      </c>
      <c r="F57" s="256" t="s">
        <v>42</v>
      </c>
      <c r="G57" s="257"/>
      <c r="H57" s="258" t="str">
        <f>D34</f>
        <v xml:space="preserve"> </v>
      </c>
      <c r="I57" s="259"/>
      <c r="J57" s="8"/>
      <c r="K57" s="8"/>
      <c r="L57" s="8"/>
      <c r="M57" s="8"/>
      <c r="N57" s="8"/>
      <c r="O57" s="8"/>
      <c r="P57" s="8"/>
      <c r="Q57" s="8"/>
      <c r="R57" s="8"/>
      <c r="S57" s="8"/>
    </row>
    <row r="58" spans="1:19" ht="12" customHeight="1" x14ac:dyDescent="0.25">
      <c r="A58" s="36"/>
      <c r="B58" s="36"/>
      <c r="C58" s="36"/>
      <c r="D58" s="36"/>
      <c r="E58" s="36"/>
      <c r="F58" s="36"/>
      <c r="G58" s="36"/>
      <c r="H58" s="36"/>
      <c r="I58" s="36"/>
      <c r="J58" s="8"/>
      <c r="K58" s="8"/>
      <c r="L58" s="8"/>
      <c r="M58" s="8"/>
      <c r="N58" s="8"/>
      <c r="O58" s="8"/>
      <c r="P58" s="8"/>
      <c r="Q58" s="8"/>
      <c r="R58" s="8"/>
      <c r="S58" s="8"/>
    </row>
    <row r="59" spans="1:19" x14ac:dyDescent="0.25">
      <c r="A59" s="220" t="s">
        <v>147</v>
      </c>
      <c r="B59" s="199"/>
      <c r="C59" s="199"/>
      <c r="D59" s="199"/>
      <c r="E59" s="199"/>
      <c r="F59" s="199"/>
      <c r="G59" s="199"/>
      <c r="H59" s="199"/>
      <c r="I59" s="199"/>
      <c r="J59" s="8"/>
      <c r="K59" s="195"/>
      <c r="L59" s="195"/>
      <c r="M59" s="195"/>
      <c r="N59" s="195"/>
      <c r="O59" s="195"/>
      <c r="P59" s="195"/>
      <c r="Q59" s="195"/>
      <c r="R59" s="195"/>
      <c r="S59" s="195"/>
    </row>
    <row r="60" spans="1:19" x14ac:dyDescent="0.25">
      <c r="A60" s="199"/>
      <c r="B60" s="199"/>
      <c r="C60" s="199"/>
      <c r="D60" s="199"/>
      <c r="E60" s="199"/>
      <c r="F60" s="199"/>
      <c r="G60" s="199"/>
      <c r="H60" s="199"/>
      <c r="I60" s="199"/>
      <c r="J60" s="8"/>
      <c r="K60" s="195"/>
      <c r="L60" s="195"/>
      <c r="M60" s="195"/>
      <c r="N60" s="195"/>
      <c r="O60" s="195"/>
      <c r="P60" s="195"/>
      <c r="Q60" s="195"/>
      <c r="R60" s="195"/>
      <c r="S60" s="195"/>
    </row>
    <row r="61" spans="1:19" x14ac:dyDescent="0.25">
      <c r="A61" s="199"/>
      <c r="B61" s="199"/>
      <c r="C61" s="199"/>
      <c r="D61" s="199"/>
      <c r="E61" s="199"/>
      <c r="F61" s="199"/>
      <c r="G61" s="199"/>
      <c r="H61" s="199"/>
      <c r="I61" s="199"/>
      <c r="J61" s="8"/>
      <c r="K61" s="195"/>
      <c r="L61" s="195"/>
      <c r="M61" s="195"/>
      <c r="N61" s="195"/>
      <c r="O61" s="195"/>
      <c r="P61" s="195"/>
      <c r="Q61" s="195"/>
      <c r="R61" s="195"/>
      <c r="S61" s="195"/>
    </row>
    <row r="62" spans="1:19" ht="13" x14ac:dyDescent="0.3">
      <c r="A62" s="199"/>
      <c r="B62" s="199"/>
      <c r="C62" s="199"/>
      <c r="D62" s="199"/>
      <c r="E62" s="199"/>
      <c r="F62" s="199"/>
      <c r="G62" s="199"/>
      <c r="H62" s="199"/>
      <c r="I62" s="199"/>
      <c r="J62" s="8"/>
      <c r="K62" s="195"/>
      <c r="L62" s="196"/>
      <c r="M62" s="196"/>
      <c r="N62" s="196"/>
      <c r="O62" s="196"/>
      <c r="P62" s="196"/>
      <c r="Q62" s="196"/>
      <c r="R62" s="196"/>
      <c r="S62" s="196"/>
    </row>
    <row r="63" spans="1:19" x14ac:dyDescent="0.25">
      <c r="A63" s="199"/>
      <c r="B63" s="199"/>
      <c r="C63" s="199"/>
      <c r="D63" s="199"/>
      <c r="E63" s="199"/>
      <c r="F63" s="199"/>
      <c r="G63" s="199"/>
      <c r="H63" s="199"/>
      <c r="I63" s="199"/>
      <c r="J63" s="8"/>
      <c r="K63" s="37"/>
      <c r="L63" s="37"/>
      <c r="M63" s="37"/>
      <c r="N63" s="37"/>
      <c r="O63" s="37"/>
      <c r="P63" s="37"/>
      <c r="Q63" s="37"/>
      <c r="R63" s="37"/>
      <c r="S63" s="37"/>
    </row>
    <row r="64" spans="1:19" ht="12" customHeight="1" x14ac:dyDescent="0.25">
      <c r="A64" s="36"/>
      <c r="B64" s="36"/>
      <c r="C64" s="36"/>
      <c r="D64" s="36"/>
      <c r="E64" s="36"/>
      <c r="F64" s="36"/>
      <c r="G64" s="36"/>
      <c r="H64" s="36"/>
      <c r="I64" s="36"/>
      <c r="J64" s="8"/>
      <c r="K64" s="8"/>
      <c r="L64" s="8"/>
      <c r="M64" s="8"/>
      <c r="N64" s="8"/>
      <c r="O64" s="8"/>
      <c r="P64" s="8"/>
      <c r="Q64" s="8"/>
      <c r="R64" s="8"/>
      <c r="S64" s="8"/>
    </row>
    <row r="65" spans="1:19" ht="13" x14ac:dyDescent="0.3">
      <c r="A65" s="10" t="s">
        <v>131</v>
      </c>
      <c r="B65" s="17"/>
      <c r="C65" s="17"/>
      <c r="D65" s="17"/>
      <c r="E65" s="17"/>
      <c r="F65" s="17"/>
      <c r="G65" s="17"/>
      <c r="H65" s="17"/>
      <c r="I65" s="17"/>
      <c r="J65" s="8"/>
      <c r="K65" s="8"/>
      <c r="L65" s="8"/>
      <c r="M65" s="8"/>
      <c r="N65" s="8"/>
      <c r="O65" s="8"/>
      <c r="P65" s="8"/>
      <c r="Q65" s="8"/>
      <c r="R65" s="8"/>
      <c r="S65" s="8"/>
    </row>
    <row r="66" spans="1:19" ht="12" customHeight="1" x14ac:dyDescent="0.25">
      <c r="A66" s="36"/>
      <c r="B66" s="36"/>
      <c r="C66" s="36"/>
      <c r="D66" s="36"/>
      <c r="E66" s="36"/>
      <c r="F66" s="36"/>
      <c r="G66" s="36"/>
      <c r="H66" s="36"/>
      <c r="I66" s="36"/>
      <c r="J66" s="8"/>
      <c r="K66" s="8"/>
      <c r="L66" s="8"/>
      <c r="M66" s="8"/>
      <c r="N66" s="8"/>
      <c r="O66" s="8"/>
      <c r="P66" s="8"/>
      <c r="Q66" s="8"/>
      <c r="R66" s="8"/>
      <c r="S66" s="8"/>
    </row>
    <row r="67" spans="1:19" x14ac:dyDescent="0.25">
      <c r="A67" s="215" t="s">
        <v>148</v>
      </c>
      <c r="B67" s="216"/>
      <c r="C67" s="216"/>
      <c r="D67" s="216"/>
      <c r="E67" s="216"/>
      <c r="F67" s="216"/>
      <c r="G67" s="216"/>
      <c r="H67" s="216"/>
      <c r="I67" s="216"/>
      <c r="J67" s="8"/>
      <c r="K67" s="8"/>
      <c r="L67" s="8"/>
      <c r="M67" s="8"/>
      <c r="N67" s="8"/>
      <c r="O67" s="8"/>
      <c r="P67" s="8"/>
      <c r="Q67" s="8"/>
      <c r="R67" s="8"/>
      <c r="S67" s="8"/>
    </row>
    <row r="68" spans="1:19" x14ac:dyDescent="0.25">
      <c r="A68" s="216"/>
      <c r="B68" s="216"/>
      <c r="C68" s="216"/>
      <c r="D68" s="216"/>
      <c r="E68" s="216"/>
      <c r="F68" s="216"/>
      <c r="G68" s="216"/>
      <c r="H68" s="216"/>
      <c r="I68" s="216"/>
      <c r="J68" s="8"/>
      <c r="K68" s="8"/>
      <c r="L68" s="8"/>
      <c r="M68" s="8"/>
      <c r="N68" s="8"/>
      <c r="O68" s="8"/>
      <c r="P68" s="8"/>
      <c r="Q68" s="8"/>
      <c r="R68" s="8"/>
      <c r="S68" s="8"/>
    </row>
    <row r="69" spans="1:19" ht="13.5" customHeight="1" x14ac:dyDescent="0.25">
      <c r="A69" s="216"/>
      <c r="B69" s="216"/>
      <c r="C69" s="216"/>
      <c r="D69" s="216"/>
      <c r="E69" s="216"/>
      <c r="F69" s="216"/>
      <c r="G69" s="216"/>
      <c r="H69" s="216"/>
      <c r="I69" s="216"/>
      <c r="J69" s="8"/>
      <c r="K69" s="8"/>
      <c r="L69" s="8"/>
      <c r="M69" s="8"/>
      <c r="N69" s="8"/>
      <c r="O69" s="8"/>
      <c r="P69" s="8"/>
      <c r="Q69" s="8"/>
      <c r="R69" s="8"/>
      <c r="S69" s="8"/>
    </row>
    <row r="70" spans="1:19" ht="12" customHeight="1" x14ac:dyDescent="0.25">
      <c r="A70" s="36"/>
      <c r="B70" s="36"/>
      <c r="C70" s="36"/>
      <c r="D70" s="36"/>
      <c r="E70" s="36"/>
      <c r="F70" s="36"/>
      <c r="G70" s="36"/>
      <c r="H70" s="36"/>
      <c r="I70" s="36"/>
      <c r="J70" s="8"/>
      <c r="K70" s="8"/>
      <c r="L70" s="8"/>
      <c r="M70" s="8"/>
      <c r="N70" s="8"/>
      <c r="O70" s="8"/>
      <c r="P70" s="8"/>
      <c r="Q70" s="8"/>
      <c r="R70" s="8"/>
      <c r="S70" s="8"/>
    </row>
    <row r="71" spans="1:19" ht="15.75" customHeight="1" x14ac:dyDescent="0.25">
      <c r="A71" s="217" t="s">
        <v>43</v>
      </c>
      <c r="B71" s="217"/>
      <c r="C71" s="217"/>
      <c r="D71" s="217"/>
      <c r="E71" s="217"/>
      <c r="F71" s="217"/>
      <c r="G71" s="217"/>
      <c r="H71" s="217"/>
      <c r="I71" s="217"/>
      <c r="J71" s="8"/>
      <c r="K71" s="8"/>
      <c r="L71" s="8"/>
      <c r="M71" s="8"/>
      <c r="N71" s="8"/>
      <c r="O71" s="8"/>
      <c r="P71" s="8"/>
      <c r="Q71" s="8"/>
      <c r="R71" s="8"/>
      <c r="S71" s="8"/>
    </row>
    <row r="72" spans="1:19" ht="24.75" customHeight="1" x14ac:dyDescent="0.3">
      <c r="A72" s="202" t="s">
        <v>108</v>
      </c>
      <c r="B72" s="203"/>
      <c r="C72" s="203"/>
      <c r="D72" s="203"/>
      <c r="E72" s="203"/>
      <c r="F72" s="203"/>
      <c r="G72" s="203"/>
      <c r="H72" s="203"/>
      <c r="I72" s="203"/>
      <c r="J72" s="8"/>
      <c r="K72" s="8"/>
      <c r="L72" s="8"/>
      <c r="M72" s="8"/>
      <c r="N72" s="8"/>
      <c r="O72" s="8"/>
      <c r="P72" s="8"/>
      <c r="Q72" s="8"/>
      <c r="R72" s="8"/>
      <c r="S72" s="8"/>
    </row>
    <row r="73" spans="1:19" ht="13.5" customHeight="1" x14ac:dyDescent="0.3">
      <c r="A73" s="213" t="s">
        <v>100</v>
      </c>
      <c r="B73" s="214"/>
      <c r="C73" s="214"/>
      <c r="D73" s="214"/>
      <c r="E73" s="214"/>
      <c r="F73" s="214"/>
      <c r="G73" s="214"/>
      <c r="H73" s="261">
        <f>C56</f>
        <v>0</v>
      </c>
      <c r="I73" s="261"/>
      <c r="J73" s="8"/>
      <c r="K73" s="8"/>
      <c r="L73" s="8"/>
      <c r="M73" s="8"/>
      <c r="N73" s="8"/>
      <c r="O73" s="8"/>
      <c r="P73" s="8"/>
      <c r="Q73" s="8"/>
      <c r="R73" s="8"/>
      <c r="S73" s="8"/>
    </row>
    <row r="74" spans="1:19" ht="41.25" customHeight="1" x14ac:dyDescent="0.25">
      <c r="A74" s="209" t="s">
        <v>141</v>
      </c>
      <c r="B74" s="210"/>
      <c r="C74" s="210"/>
      <c r="D74" s="210"/>
      <c r="E74" s="210"/>
      <c r="F74" s="210"/>
      <c r="G74" s="210"/>
      <c r="H74" s="210"/>
      <c r="I74" s="210"/>
      <c r="J74" s="8"/>
      <c r="K74" s="8"/>
      <c r="L74" s="8"/>
      <c r="M74" s="8"/>
      <c r="N74" s="8"/>
      <c r="O74" s="8"/>
      <c r="P74" s="8"/>
      <c r="Q74" s="8"/>
      <c r="R74" s="8"/>
      <c r="S74" s="8"/>
    </row>
    <row r="75" spans="1:19" ht="12" customHeight="1" x14ac:dyDescent="0.25">
      <c r="A75" s="36"/>
      <c r="B75" s="36"/>
      <c r="C75" s="36"/>
      <c r="D75" s="36"/>
      <c r="E75" s="36"/>
      <c r="F75" s="36"/>
      <c r="G75" s="36"/>
      <c r="H75" s="36"/>
      <c r="I75" s="36"/>
      <c r="J75" s="8"/>
      <c r="K75" s="8"/>
      <c r="L75" s="8"/>
      <c r="M75" s="8"/>
      <c r="N75" s="8"/>
      <c r="O75" s="8"/>
      <c r="P75" s="8"/>
      <c r="Q75" s="8"/>
      <c r="R75" s="8"/>
      <c r="S75" s="8"/>
    </row>
    <row r="76" spans="1:19" ht="13" x14ac:dyDescent="0.3">
      <c r="A76" s="262" t="s">
        <v>44</v>
      </c>
      <c r="B76" s="262"/>
      <c r="C76" s="262"/>
      <c r="D76" s="262"/>
      <c r="E76" s="262"/>
      <c r="F76" s="262"/>
      <c r="G76" s="7"/>
      <c r="H76" s="7"/>
      <c r="I76" s="7"/>
      <c r="J76" s="8"/>
      <c r="K76" s="8"/>
      <c r="L76" s="8"/>
      <c r="M76" s="8"/>
      <c r="N76" s="8"/>
      <c r="O76" s="8"/>
      <c r="P76" s="8"/>
      <c r="Q76" s="8"/>
      <c r="R76" s="8"/>
      <c r="S76" s="8"/>
    </row>
    <row r="77" spans="1:19" ht="12" customHeight="1" x14ac:dyDescent="0.25">
      <c r="A77" s="199" t="str">
        <f>CONCATENATE(CORRETO!L16,CORRETO!F8)</f>
        <v>A SECRETARIA  obriga-se  a  repassar diretamente ao  agente  financeiro da  operação, através da conta  corrente do(a)  AGRICULTOR(A), o valor dos juros  calculados considerando as  datas  aprazadas na  cédula  limitada  a  8 anos, ficando  o  cálculo  dos  juros, nunca  superior  a 2,5% (dois e meio por cento) ao ano.</v>
      </c>
      <c r="B77" s="199"/>
      <c r="C77" s="199"/>
      <c r="D77" s="199"/>
      <c r="E77" s="199"/>
      <c r="F77" s="199"/>
      <c r="G77" s="199"/>
      <c r="H77" s="199"/>
      <c r="I77" s="199"/>
      <c r="J77" s="8"/>
      <c r="K77" s="8"/>
      <c r="L77" s="8"/>
      <c r="M77" s="8"/>
      <c r="N77" s="8"/>
      <c r="O77" s="8"/>
      <c r="P77" s="8"/>
      <c r="Q77" s="8"/>
      <c r="R77" s="8"/>
      <c r="S77" s="8"/>
    </row>
    <row r="78" spans="1:19" x14ac:dyDescent="0.25">
      <c r="A78" s="199"/>
      <c r="B78" s="199"/>
      <c r="C78" s="199"/>
      <c r="D78" s="199"/>
      <c r="E78" s="199"/>
      <c r="F78" s="199"/>
      <c r="G78" s="199"/>
      <c r="H78" s="199"/>
      <c r="I78" s="199"/>
      <c r="J78" s="8"/>
      <c r="K78" s="8"/>
      <c r="L78" s="8"/>
      <c r="M78" s="8"/>
      <c r="N78" s="8"/>
      <c r="O78" s="8"/>
      <c r="P78" s="8"/>
      <c r="Q78" s="8"/>
      <c r="R78" s="8"/>
      <c r="S78" s="8"/>
    </row>
    <row r="79" spans="1:19" x14ac:dyDescent="0.25">
      <c r="A79" s="199"/>
      <c r="B79" s="199"/>
      <c r="C79" s="199"/>
      <c r="D79" s="199"/>
      <c r="E79" s="199"/>
      <c r="F79" s="199"/>
      <c r="G79" s="199"/>
      <c r="H79" s="199"/>
      <c r="I79" s="199"/>
      <c r="J79" s="8"/>
      <c r="K79" s="8"/>
      <c r="L79" s="8"/>
      <c r="M79" s="8"/>
      <c r="N79" s="8"/>
      <c r="O79" s="8"/>
      <c r="P79" s="8"/>
      <c r="Q79" s="8"/>
      <c r="R79" s="8"/>
      <c r="S79" s="8"/>
    </row>
    <row r="80" spans="1:19" ht="12.75" customHeight="1" x14ac:dyDescent="0.25">
      <c r="A80" s="199"/>
      <c r="B80" s="199"/>
      <c r="C80" s="199"/>
      <c r="D80" s="199"/>
      <c r="E80" s="199"/>
      <c r="F80" s="199"/>
      <c r="G80" s="199"/>
      <c r="H80" s="199"/>
      <c r="I80" s="199"/>
      <c r="J80" s="8"/>
      <c r="K80" s="8"/>
      <c r="L80" s="8"/>
      <c r="M80" s="8"/>
      <c r="N80" s="8"/>
      <c r="O80" s="8"/>
      <c r="P80" s="8"/>
      <c r="Q80" s="8"/>
      <c r="R80" s="8"/>
      <c r="S80" s="8"/>
    </row>
    <row r="81" spans="1:24" ht="13" x14ac:dyDescent="0.3">
      <c r="A81" s="23" t="s">
        <v>45</v>
      </c>
      <c r="B81" s="7"/>
      <c r="C81" s="7"/>
      <c r="D81" s="7"/>
      <c r="E81" s="7"/>
      <c r="F81" s="7"/>
      <c r="G81" s="7"/>
      <c r="H81" s="7"/>
      <c r="I81" s="7"/>
      <c r="J81" s="8"/>
      <c r="K81" s="8"/>
      <c r="L81" s="8"/>
      <c r="M81" s="8"/>
      <c r="N81" s="8"/>
      <c r="O81" s="8"/>
      <c r="P81" s="8"/>
      <c r="Q81" s="8"/>
      <c r="R81" s="8"/>
      <c r="S81" s="8"/>
    </row>
    <row r="82" spans="1:24" ht="5.25" customHeight="1" x14ac:dyDescent="0.25">
      <c r="A82" s="36"/>
      <c r="B82" s="36"/>
      <c r="C82" s="36"/>
      <c r="D82" s="36"/>
      <c r="E82" s="36"/>
      <c r="F82" s="36"/>
      <c r="G82" s="36"/>
      <c r="H82" s="36"/>
      <c r="I82" s="36"/>
      <c r="J82" s="8"/>
      <c r="K82" s="8"/>
      <c r="L82" s="8"/>
      <c r="M82" s="8"/>
      <c r="N82" s="8"/>
      <c r="O82" s="8"/>
      <c r="P82" s="8"/>
      <c r="Q82" s="8"/>
      <c r="R82" s="8"/>
      <c r="S82" s="8"/>
    </row>
    <row r="83" spans="1:24" x14ac:dyDescent="0.25">
      <c r="A83" s="199" t="s">
        <v>46</v>
      </c>
      <c r="B83" s="199"/>
      <c r="C83" s="199"/>
      <c r="D83" s="199"/>
      <c r="E83" s="199"/>
      <c r="F83" s="199"/>
      <c r="G83" s="199"/>
      <c r="H83" s="199"/>
      <c r="I83" s="199"/>
      <c r="J83" s="8"/>
      <c r="K83" s="8"/>
      <c r="L83" s="8"/>
      <c r="M83" s="8"/>
      <c r="N83" s="8"/>
      <c r="O83" s="8"/>
      <c r="P83" s="8"/>
      <c r="Q83" s="8"/>
      <c r="R83" s="8"/>
      <c r="S83" s="8"/>
    </row>
    <row r="84" spans="1:24" x14ac:dyDescent="0.25">
      <c r="A84" s="197" t="s">
        <v>109</v>
      </c>
      <c r="B84" s="197"/>
      <c r="C84" s="197"/>
      <c r="D84" s="197"/>
      <c r="E84" s="197"/>
      <c r="F84" s="197"/>
      <c r="G84" s="197"/>
      <c r="H84" s="197"/>
      <c r="I84" s="197"/>
      <c r="J84" s="8"/>
      <c r="K84" s="8"/>
      <c r="L84" s="8"/>
      <c r="M84" s="8"/>
      <c r="N84" s="8"/>
      <c r="O84" s="8"/>
      <c r="P84" s="8"/>
      <c r="Q84" s="8"/>
      <c r="R84" s="8"/>
      <c r="S84" s="8"/>
    </row>
    <row r="85" spans="1:24" ht="13" x14ac:dyDescent="0.3">
      <c r="A85" s="23"/>
      <c r="B85" s="7"/>
      <c r="C85" s="7"/>
      <c r="D85" s="7"/>
      <c r="E85" s="7"/>
      <c r="F85" s="7"/>
      <c r="G85" s="7"/>
      <c r="H85" s="7"/>
      <c r="I85" s="7"/>
      <c r="J85" s="8"/>
      <c r="K85" s="8"/>
      <c r="L85" s="8"/>
      <c r="M85" s="8"/>
      <c r="N85" s="8"/>
      <c r="O85" s="8"/>
      <c r="P85" s="8"/>
      <c r="Q85" s="8"/>
      <c r="R85" s="8"/>
      <c r="S85" s="8"/>
    </row>
    <row r="86" spans="1:24" ht="12" customHeight="1" x14ac:dyDescent="0.3">
      <c r="A86" s="23" t="s">
        <v>47</v>
      </c>
      <c r="B86" s="7"/>
      <c r="C86" s="7"/>
      <c r="D86" s="36"/>
      <c r="E86" s="36"/>
      <c r="F86" s="36"/>
      <c r="G86" s="36"/>
      <c r="H86" s="36"/>
      <c r="I86" s="36"/>
      <c r="J86" s="8"/>
      <c r="K86" s="8"/>
      <c r="L86" s="8"/>
      <c r="M86" s="8"/>
      <c r="N86" s="8"/>
      <c r="O86" s="8"/>
      <c r="P86" s="8"/>
      <c r="Q86" s="8"/>
      <c r="R86" s="8"/>
      <c r="S86" s="8"/>
    </row>
    <row r="87" spans="1:24" ht="16.5" customHeight="1" x14ac:dyDescent="0.25">
      <c r="A87" s="198" t="s">
        <v>101</v>
      </c>
      <c r="B87" s="199"/>
      <c r="C87" s="199"/>
      <c r="D87" s="199"/>
      <c r="E87" s="199"/>
      <c r="F87" s="199"/>
      <c r="G87" s="199"/>
      <c r="H87" s="199"/>
      <c r="I87" s="199"/>
      <c r="J87" s="8"/>
      <c r="K87" s="8"/>
      <c r="L87" s="8"/>
      <c r="M87" s="8"/>
      <c r="N87" s="8"/>
      <c r="O87" s="8"/>
      <c r="P87" s="8"/>
      <c r="Q87" s="8"/>
      <c r="R87" s="8"/>
      <c r="S87" s="8"/>
    </row>
    <row r="88" spans="1:24" ht="12" customHeight="1" x14ac:dyDescent="0.25">
      <c r="A88" s="36"/>
      <c r="B88" s="36"/>
      <c r="C88" s="36"/>
      <c r="D88" s="36"/>
      <c r="E88" s="36"/>
      <c r="F88" s="36"/>
      <c r="G88" s="36"/>
      <c r="H88" s="36"/>
      <c r="I88" s="36"/>
      <c r="J88" s="8"/>
      <c r="K88" s="8"/>
      <c r="L88" s="8"/>
      <c r="M88" s="8"/>
      <c r="N88" s="8"/>
      <c r="O88" s="8"/>
      <c r="P88" s="8"/>
      <c r="Q88" s="8"/>
      <c r="R88" s="8"/>
      <c r="S88" s="8"/>
    </row>
    <row r="89" spans="1:24" s="40" customFormat="1" ht="13" x14ac:dyDescent="0.3">
      <c r="A89" s="23" t="s">
        <v>48</v>
      </c>
      <c r="B89" s="23"/>
      <c r="C89" s="23"/>
      <c r="D89" s="23"/>
      <c r="E89" s="38"/>
      <c r="F89" s="38"/>
      <c r="G89" s="38"/>
      <c r="H89" s="38"/>
      <c r="I89" s="38"/>
      <c r="J89" s="39"/>
      <c r="K89" s="39"/>
      <c r="L89" s="39"/>
      <c r="M89" s="39"/>
      <c r="N89" s="39"/>
      <c r="O89" s="39"/>
      <c r="P89" s="39"/>
      <c r="Q89" s="39"/>
      <c r="R89" s="39"/>
      <c r="S89" s="39"/>
    </row>
    <row r="90" spans="1:24" ht="6" customHeight="1" x14ac:dyDescent="0.25">
      <c r="A90" s="36"/>
      <c r="B90" s="36"/>
      <c r="C90" s="36"/>
      <c r="D90" s="36"/>
      <c r="E90" s="36"/>
      <c r="F90" s="36"/>
      <c r="G90" s="36"/>
      <c r="H90" s="36"/>
      <c r="I90" s="36"/>
      <c r="J90" s="8"/>
      <c r="K90" s="8"/>
      <c r="L90" s="8"/>
      <c r="M90" s="8"/>
      <c r="N90" s="8"/>
      <c r="O90" s="8"/>
      <c r="P90" s="8"/>
      <c r="Q90" s="8"/>
      <c r="R90" s="8"/>
      <c r="S90" s="8"/>
    </row>
    <row r="91" spans="1:24" ht="13" x14ac:dyDescent="0.3">
      <c r="A91" s="195" t="s">
        <v>49</v>
      </c>
      <c r="B91" s="195"/>
      <c r="C91" s="195"/>
      <c r="D91" s="200" t="e">
        <f>IF(D21&lt;&gt;"",SUM(CORRETO!J17:J37),"")</f>
        <v>#VALUE!</v>
      </c>
      <c r="E91" s="200"/>
      <c r="F91" s="201" t="s">
        <v>50</v>
      </c>
      <c r="G91" s="201"/>
      <c r="H91" s="201"/>
      <c r="I91" s="201"/>
      <c r="J91" s="8"/>
      <c r="K91" s="8"/>
      <c r="L91" s="8"/>
      <c r="M91" s="8"/>
      <c r="N91" s="8"/>
      <c r="O91" s="8"/>
      <c r="P91" s="8"/>
      <c r="Q91" s="8"/>
      <c r="R91" s="8"/>
      <c r="S91" s="8"/>
    </row>
    <row r="92" spans="1:24" ht="28.5" customHeight="1" x14ac:dyDescent="0.25">
      <c r="A92" s="205" t="s">
        <v>142</v>
      </c>
      <c r="B92" s="206"/>
      <c r="C92" s="206"/>
      <c r="D92" s="206"/>
      <c r="E92" s="206"/>
      <c r="F92" s="206"/>
      <c r="G92" s="206"/>
      <c r="H92" s="206"/>
      <c r="I92" s="206"/>
      <c r="J92" s="8"/>
      <c r="K92" s="8"/>
      <c r="L92" s="8"/>
      <c r="M92" s="8"/>
      <c r="N92" s="8"/>
      <c r="O92" s="8"/>
      <c r="P92" s="8"/>
      <c r="Q92" s="95"/>
      <c r="R92" s="95"/>
      <c r="S92" s="95"/>
      <c r="T92" s="96"/>
      <c r="U92" s="96">
        <f>+R96</f>
        <v>1</v>
      </c>
      <c r="V92" s="96"/>
      <c r="W92" s="96"/>
      <c r="X92" s="96"/>
    </row>
    <row r="93" spans="1:24" x14ac:dyDescent="0.25">
      <c r="A93" s="93"/>
      <c r="B93" s="26"/>
      <c r="C93" s="26"/>
      <c r="D93" s="26"/>
      <c r="E93" s="26"/>
      <c r="F93" s="26"/>
      <c r="G93" s="26"/>
      <c r="H93" s="26"/>
      <c r="I93" s="26"/>
      <c r="J93" s="94"/>
      <c r="K93" s="8"/>
      <c r="L93" s="8"/>
      <c r="M93" s="8"/>
      <c r="N93" s="8"/>
      <c r="O93" s="8"/>
      <c r="P93" s="8"/>
      <c r="Q93" s="95"/>
      <c r="R93" s="95"/>
      <c r="S93" s="95"/>
      <c r="T93" s="96"/>
      <c r="U93" s="96"/>
      <c r="V93" s="96"/>
      <c r="W93" s="96"/>
      <c r="X93" s="96"/>
    </row>
    <row r="94" spans="1:24" x14ac:dyDescent="0.25">
      <c r="A94" s="93"/>
      <c r="B94" s="156" t="str">
        <f>IF($D$29&lt;&gt;"",  CORRETO!H17,"")</f>
        <v xml:space="preserve"> </v>
      </c>
      <c r="C94" s="154"/>
      <c r="D94" s="155" t="str">
        <f>IF($E$30&gt;CORRETO!G16,$D$91/$E$30,"")</f>
        <v/>
      </c>
      <c r="E94" s="155"/>
      <c r="F94" s="26"/>
      <c r="G94" s="26"/>
      <c r="H94" s="26"/>
      <c r="I94" s="26"/>
      <c r="Q94" s="95">
        <v>0</v>
      </c>
      <c r="R94" s="95">
        <v>0</v>
      </c>
      <c r="S94" s="95">
        <v>0</v>
      </c>
      <c r="T94" s="154" t="e">
        <f>DATE(YEAR($D$29)+R94,MONTH($D$29)+S94,DAY($D$29))</f>
        <v>#VALUE!</v>
      </c>
      <c r="U94" s="154"/>
      <c r="V94" s="154" t="e">
        <f>DATE(YEAR($D$29)+Q94,MONTH($D$29),DAY($D$29))</f>
        <v>#VALUE!</v>
      </c>
      <c r="W94" s="154"/>
      <c r="X94" s="96"/>
    </row>
    <row r="95" spans="1:24" x14ac:dyDescent="0.25">
      <c r="A95" s="93"/>
      <c r="B95" s="156" t="str">
        <f>IF($D$29&lt;&gt;"",  CORRETO!H18,"")</f>
        <v/>
      </c>
      <c r="C95" s="154"/>
      <c r="D95" s="155" t="str">
        <f>IF($E$30&gt;CORRETO!G17,$D$91/$E$30,"")</f>
        <v/>
      </c>
      <c r="E95" s="155"/>
      <c r="F95" s="26"/>
      <c r="G95" s="26"/>
      <c r="H95" s="26"/>
      <c r="I95" s="26"/>
      <c r="Q95" s="95">
        <v>1</v>
      </c>
      <c r="R95" s="95">
        <v>0</v>
      </c>
      <c r="S95" s="95">
        <v>6</v>
      </c>
      <c r="T95" s="154" t="e">
        <f>DATE(YEAR($D$29)+R95,MONTH($D$29)+S95,DAY($D$29))</f>
        <v>#VALUE!</v>
      </c>
      <c r="U95" s="154"/>
      <c r="V95" s="154" t="str">
        <f>IF(D30&gt;1,DATE(YEAR($D$29)+Q95,MONTH($D$29),DAY($D$29)),"")</f>
        <v/>
      </c>
      <c r="W95" s="154"/>
      <c r="X95" s="96"/>
    </row>
    <row r="96" spans="1:24" x14ac:dyDescent="0.25">
      <c r="A96" s="93"/>
      <c r="B96" s="156" t="str">
        <f>IF($D$29&lt;&gt;"",  CORRETO!H19,"")</f>
        <v/>
      </c>
      <c r="C96" s="154"/>
      <c r="D96" s="155" t="str">
        <f>IF($E$30&gt;CORRETO!G18,$D$91/$E$30,"")</f>
        <v/>
      </c>
      <c r="E96" s="155"/>
      <c r="F96" s="26"/>
      <c r="G96" s="26"/>
      <c r="H96" s="26"/>
      <c r="I96" s="26"/>
      <c r="Q96" s="95">
        <v>2</v>
      </c>
      <c r="R96" s="95">
        <v>1</v>
      </c>
      <c r="S96" s="95">
        <v>0</v>
      </c>
      <c r="T96" s="154" t="e">
        <f t="shared" ref="T96:T108" si="0">DATE(YEAR($D$29)+R96,MONTH($D$29)+S96,DAY($D$29))</f>
        <v>#VALUE!</v>
      </c>
      <c r="U96" s="154"/>
      <c r="V96" s="154" t="str">
        <f>IF(D30&gt;2,DATE(YEAR($D$29)+Q96,MONTH($D$29),DAY($D$29)),"")</f>
        <v/>
      </c>
      <c r="W96" s="154"/>
      <c r="X96" s="96"/>
    </row>
    <row r="97" spans="1:24" x14ac:dyDescent="0.25">
      <c r="A97" s="93"/>
      <c r="B97" s="156" t="str">
        <f>IF($D$29&lt;&gt;"",  CORRETO!H20,"")</f>
        <v/>
      </c>
      <c r="C97" s="154"/>
      <c r="D97" s="155" t="str">
        <f>IF($E$30&gt;CORRETO!G19,$D$91/$E$30,"")</f>
        <v/>
      </c>
      <c r="E97" s="155"/>
      <c r="F97" s="26"/>
      <c r="G97" s="26"/>
      <c r="H97" s="26"/>
      <c r="I97" s="26"/>
      <c r="Q97" s="95">
        <v>3</v>
      </c>
      <c r="R97" s="95">
        <v>1</v>
      </c>
      <c r="S97" s="95">
        <v>6</v>
      </c>
      <c r="T97" s="154" t="e">
        <f t="shared" si="0"/>
        <v>#VALUE!</v>
      </c>
      <c r="U97" s="154"/>
      <c r="V97" s="154" t="str">
        <f>IF(D30&gt;3,DATE(YEAR($D$29)+Q97,MONTH($D$29),DAY($D$29)),"")</f>
        <v/>
      </c>
      <c r="W97" s="154"/>
      <c r="X97" s="96"/>
    </row>
    <row r="98" spans="1:24" x14ac:dyDescent="0.25">
      <c r="A98" s="93"/>
      <c r="B98" s="156" t="str">
        <f>IF($D$29&lt;&gt;"",  CORRETO!H21,"")</f>
        <v/>
      </c>
      <c r="C98" s="154"/>
      <c r="D98" s="155" t="str">
        <f>IF($E$30&gt;CORRETO!G20,$D$91/$E$30,"")</f>
        <v/>
      </c>
      <c r="E98" s="155"/>
      <c r="F98" s="26"/>
      <c r="G98" s="26"/>
      <c r="H98" s="26"/>
      <c r="I98" s="26"/>
      <c r="Q98" s="95">
        <v>4</v>
      </c>
      <c r="R98" s="95">
        <v>2</v>
      </c>
      <c r="S98" s="95">
        <v>0</v>
      </c>
      <c r="T98" s="154" t="e">
        <f t="shared" si="0"/>
        <v>#VALUE!</v>
      </c>
      <c r="U98" s="154"/>
      <c r="V98" s="154" t="str">
        <f>IF(D30&gt;4,DATE(YEAR($D$29)+Q98,MONTH($D$29),DAY($D$29)),"")</f>
        <v/>
      </c>
      <c r="W98" s="154"/>
      <c r="X98" s="96"/>
    </row>
    <row r="99" spans="1:24" x14ac:dyDescent="0.25">
      <c r="A99" s="93"/>
      <c r="B99" s="156" t="str">
        <f>IF($D$29&lt;&gt;"",  CORRETO!H22,"")</f>
        <v/>
      </c>
      <c r="C99" s="154"/>
      <c r="D99" s="155" t="str">
        <f>IF($E$30&gt;CORRETO!G21,$D$91/$E$30,"")</f>
        <v/>
      </c>
      <c r="E99" s="155"/>
      <c r="F99" s="26"/>
      <c r="G99" s="26"/>
      <c r="H99" s="26"/>
      <c r="I99" s="26"/>
      <c r="Q99" s="95">
        <v>5</v>
      </c>
      <c r="R99" s="95">
        <v>2</v>
      </c>
      <c r="S99" s="95">
        <v>6</v>
      </c>
      <c r="T99" s="154" t="e">
        <f t="shared" si="0"/>
        <v>#VALUE!</v>
      </c>
      <c r="U99" s="154"/>
      <c r="V99" s="154" t="str">
        <f>IF(D30&gt;5,DATE(YEAR($D$29)+Q99,MONTH($D$29),DAY($D$29)),"")</f>
        <v/>
      </c>
      <c r="W99" s="154"/>
      <c r="X99" s="96"/>
    </row>
    <row r="100" spans="1:24" x14ac:dyDescent="0.25">
      <c r="A100" s="93"/>
      <c r="B100" s="156" t="str">
        <f>IF($D$29&lt;&gt;"",  CORRETO!H23,"")</f>
        <v/>
      </c>
      <c r="C100" s="154"/>
      <c r="D100" s="155" t="str">
        <f>IF($E$30&gt;CORRETO!G22,$D$91/$E$30,"")</f>
        <v/>
      </c>
      <c r="E100" s="155"/>
      <c r="F100" s="26"/>
      <c r="G100" s="26"/>
      <c r="H100" s="26"/>
      <c r="I100" s="26"/>
      <c r="Q100" s="95">
        <v>6</v>
      </c>
      <c r="R100" s="95">
        <v>3</v>
      </c>
      <c r="S100" s="95">
        <v>0</v>
      </c>
      <c r="T100" s="154" t="e">
        <f t="shared" si="0"/>
        <v>#VALUE!</v>
      </c>
      <c r="U100" s="154"/>
      <c r="V100" s="154" t="str">
        <f>IF(D30&gt;6,DATE(YEAR($D$29)+Q100,MONTH($D$29),DAY($D$29)),"")</f>
        <v/>
      </c>
      <c r="W100" s="154"/>
      <c r="X100" s="96"/>
    </row>
    <row r="101" spans="1:24" x14ac:dyDescent="0.25">
      <c r="A101" s="93"/>
      <c r="B101" s="156" t="str">
        <f>IF($D$29&lt;&gt;"",  CORRETO!H24,"")</f>
        <v/>
      </c>
      <c r="C101" s="154"/>
      <c r="D101" s="155" t="str">
        <f>IF($E$30&gt;CORRETO!G23,$D$91/$E$30,"")</f>
        <v/>
      </c>
      <c r="E101" s="155"/>
      <c r="F101" s="26"/>
      <c r="G101" s="26"/>
      <c r="H101" s="26"/>
      <c r="I101" s="26"/>
      <c r="Q101" s="95">
        <v>7</v>
      </c>
      <c r="R101" s="95">
        <v>3</v>
      </c>
      <c r="S101" s="95">
        <v>6</v>
      </c>
      <c r="T101" s="154" t="e">
        <f t="shared" si="0"/>
        <v>#VALUE!</v>
      </c>
      <c r="U101" s="154"/>
      <c r="V101" s="154" t="str">
        <f>IF(D30&gt;7,DATE(YEAR($D$29)+Q101,MONTH($D$29),DAY($D$29)),"")</f>
        <v/>
      </c>
      <c r="W101" s="154"/>
      <c r="X101" s="96"/>
    </row>
    <row r="102" spans="1:24" x14ac:dyDescent="0.25">
      <c r="A102" s="93"/>
      <c r="B102" s="156" t="str">
        <f>IF($D$29&lt;&gt;"",  CORRETO!H25,"")</f>
        <v/>
      </c>
      <c r="C102" s="154"/>
      <c r="D102" s="155" t="str">
        <f>IF($E$30&gt;CORRETO!G24,$D$91/$E$30,"")</f>
        <v/>
      </c>
      <c r="E102" s="155"/>
      <c r="F102" s="26"/>
      <c r="G102" s="26"/>
      <c r="H102" s="26"/>
      <c r="I102" s="26"/>
      <c r="L102" s="1"/>
      <c r="Q102" s="95">
        <v>8</v>
      </c>
      <c r="R102" s="95">
        <v>4</v>
      </c>
      <c r="S102" s="95">
        <v>0</v>
      </c>
      <c r="T102" s="154" t="e">
        <f t="shared" si="0"/>
        <v>#VALUE!</v>
      </c>
      <c r="U102" s="154"/>
      <c r="V102" s="154" t="str">
        <f>IF($D$30&gt;8,DATE(YEAR($D$29)+Q102,MONTH($D$29),DAY($D$29)),"")</f>
        <v/>
      </c>
      <c r="W102" s="154"/>
      <c r="X102" s="96"/>
    </row>
    <row r="103" spans="1:24" x14ac:dyDescent="0.25">
      <c r="A103" s="93"/>
      <c r="B103" s="156" t="str">
        <f>IF($D$29&lt;&gt;"",  CORRETO!H26,"")</f>
        <v/>
      </c>
      <c r="C103" s="154"/>
      <c r="D103" s="155" t="str">
        <f>IF($E$30&gt;CORRETO!G25,$D$91/$E$30,"")</f>
        <v/>
      </c>
      <c r="E103" s="155"/>
      <c r="F103" s="26"/>
      <c r="G103" s="26"/>
      <c r="H103" s="26"/>
      <c r="I103" s="26"/>
      <c r="Q103" s="95">
        <v>9</v>
      </c>
      <c r="R103" s="95">
        <v>4</v>
      </c>
      <c r="S103" s="95">
        <v>6</v>
      </c>
      <c r="T103" s="154" t="e">
        <f t="shared" si="0"/>
        <v>#VALUE!</v>
      </c>
      <c r="U103" s="154"/>
      <c r="V103" s="154" t="str">
        <f>IF($D$30&gt;9,DATE(YEAR($D$29)+Q103,MONTH($D$29),DAY($D$29)),"")</f>
        <v/>
      </c>
      <c r="W103" s="154"/>
      <c r="X103" s="96"/>
    </row>
    <row r="104" spans="1:24" x14ac:dyDescent="0.25">
      <c r="A104" s="93"/>
      <c r="B104" s="156" t="str">
        <f>IF($D$29&lt;&gt;"",  CORRETO!H27,"")</f>
        <v/>
      </c>
      <c r="C104" s="154"/>
      <c r="D104" s="155" t="str">
        <f>IF($E$30&gt;CORRETO!G26,$D$91/$E$30,"")</f>
        <v/>
      </c>
      <c r="E104" s="155"/>
      <c r="F104" s="26"/>
      <c r="G104" s="26"/>
      <c r="H104" s="26"/>
      <c r="I104" s="26"/>
      <c r="Q104" s="95">
        <v>10</v>
      </c>
      <c r="R104" s="95">
        <v>5</v>
      </c>
      <c r="S104" s="95">
        <v>0</v>
      </c>
      <c r="T104" s="154" t="e">
        <f t="shared" si="0"/>
        <v>#VALUE!</v>
      </c>
      <c r="U104" s="154"/>
      <c r="V104" s="154" t="str">
        <f>IF($D$30&gt;10,DATE(YEAR($D$29)+Q104,MONTH($D$29),DAY($D$29)),"")</f>
        <v/>
      </c>
      <c r="W104" s="154"/>
      <c r="X104" s="96"/>
    </row>
    <row r="105" spans="1:24" x14ac:dyDescent="0.25">
      <c r="A105" s="93"/>
      <c r="B105" s="156" t="str">
        <f>IF($D$29&lt;&gt;"",  CORRETO!H28,"")</f>
        <v/>
      </c>
      <c r="C105" s="154"/>
      <c r="D105" s="155" t="str">
        <f>IF($E$30&gt;CORRETO!G27,$D$91/$E$30,"")</f>
        <v/>
      </c>
      <c r="E105" s="155"/>
      <c r="F105" s="26"/>
      <c r="G105" s="26"/>
      <c r="H105" s="26"/>
      <c r="I105" s="26"/>
      <c r="Q105" s="95">
        <v>11</v>
      </c>
      <c r="R105" s="95">
        <v>5</v>
      </c>
      <c r="S105" s="95">
        <v>6</v>
      </c>
      <c r="T105" s="154" t="e">
        <f t="shared" si="0"/>
        <v>#VALUE!</v>
      </c>
      <c r="U105" s="154"/>
      <c r="V105" s="154" t="str">
        <f>IF($D$30&gt;11,DATE(YEAR($D$29)+Q105,MONTH($D$29),DAY($D$29)),"")</f>
        <v/>
      </c>
      <c r="W105" s="154"/>
      <c r="X105" s="96"/>
    </row>
    <row r="106" spans="1:24" x14ac:dyDescent="0.25">
      <c r="A106" s="93"/>
      <c r="B106" s="156" t="str">
        <f>IF($D$29&lt;&gt;"",  CORRETO!H29,"")</f>
        <v/>
      </c>
      <c r="C106" s="154"/>
      <c r="D106" s="155" t="str">
        <f>IF($E$30&gt;CORRETO!G28,$D$91/$E$30,"")</f>
        <v/>
      </c>
      <c r="E106" s="155"/>
      <c r="F106" s="26"/>
      <c r="G106" s="26"/>
      <c r="H106" s="26"/>
      <c r="I106" s="26"/>
      <c r="Q106" s="95">
        <v>12</v>
      </c>
      <c r="R106" s="95">
        <v>6</v>
      </c>
      <c r="S106" s="95">
        <v>0</v>
      </c>
      <c r="T106" s="154" t="e">
        <f t="shared" si="0"/>
        <v>#VALUE!</v>
      </c>
      <c r="U106" s="154"/>
      <c r="V106" s="154" t="str">
        <f>IF($D$30&gt;12,DATE(YEAR($D$29)+Q106,MONTH($D$29),DAY($D$29)),"")</f>
        <v/>
      </c>
      <c r="W106" s="154"/>
      <c r="X106" s="96"/>
    </row>
    <row r="107" spans="1:24" x14ac:dyDescent="0.25">
      <c r="A107" s="93"/>
      <c r="B107" s="156" t="str">
        <f>IF($D$29&lt;&gt;"",  CORRETO!H30,"")</f>
        <v/>
      </c>
      <c r="C107" s="154"/>
      <c r="D107" s="155" t="str">
        <f>IF($E$30&gt;CORRETO!G29,$D$91/$E$30,"")</f>
        <v/>
      </c>
      <c r="E107" s="155"/>
      <c r="F107" s="26"/>
      <c r="G107" s="26"/>
      <c r="H107" s="26"/>
      <c r="I107" s="26"/>
      <c r="Q107" s="95">
        <v>13</v>
      </c>
      <c r="R107" s="95">
        <v>6</v>
      </c>
      <c r="S107" s="95">
        <v>6</v>
      </c>
      <c r="T107" s="154" t="e">
        <f t="shared" si="0"/>
        <v>#VALUE!</v>
      </c>
      <c r="U107" s="154"/>
      <c r="V107" s="154" t="str">
        <f>IF($D$30&gt;13,DATE(YEAR($D$29)+Q107,MONTH($D$29),DAY($D$29)),"")</f>
        <v/>
      </c>
      <c r="W107" s="154"/>
      <c r="X107" s="96"/>
    </row>
    <row r="108" spans="1:24" x14ac:dyDescent="0.25">
      <c r="A108" s="93"/>
      <c r="B108" s="156" t="str">
        <f>IF($D$29&lt;&gt;"",  CORRETO!H31,"")</f>
        <v/>
      </c>
      <c r="C108" s="154"/>
      <c r="D108" s="155" t="str">
        <f>IF($E$30&gt;CORRETO!G30,$D$91/$E$30,"")</f>
        <v/>
      </c>
      <c r="E108" s="155"/>
      <c r="F108" s="26"/>
      <c r="G108" s="26"/>
      <c r="H108" s="26"/>
      <c r="I108" s="26"/>
      <c r="Q108" s="95">
        <v>14</v>
      </c>
      <c r="R108" s="95">
        <v>7</v>
      </c>
      <c r="S108" s="95">
        <v>0</v>
      </c>
      <c r="T108" s="154" t="e">
        <f t="shared" si="0"/>
        <v>#VALUE!</v>
      </c>
      <c r="U108" s="154"/>
      <c r="V108" s="154" t="str">
        <f>IF($D$30&gt;14,DATE(YEAR($D$29)+Q108,MONTH($D$29),DAY($D$29)),"")</f>
        <v/>
      </c>
      <c r="W108" s="154"/>
      <c r="X108" s="96"/>
    </row>
    <row r="109" spans="1:24" x14ac:dyDescent="0.25">
      <c r="A109" s="93"/>
      <c r="B109" s="156" t="str">
        <f>IF($D$29&lt;&gt;"",  CORRETO!H32,"")</f>
        <v/>
      </c>
      <c r="C109" s="154"/>
      <c r="D109" s="155" t="str">
        <f>IF($E$30&gt;CORRETO!G31,$D$91/$E$30,"")</f>
        <v/>
      </c>
      <c r="E109" s="155"/>
      <c r="F109" s="26"/>
      <c r="G109" s="26"/>
      <c r="H109" s="26"/>
      <c r="I109" s="26"/>
      <c r="Q109" s="95"/>
      <c r="R109" s="95"/>
      <c r="S109" s="95"/>
      <c r="T109" s="117"/>
      <c r="U109" s="117"/>
      <c r="V109" s="117"/>
      <c r="W109" s="117"/>
      <c r="X109" s="96"/>
    </row>
    <row r="110" spans="1:24" x14ac:dyDescent="0.25">
      <c r="A110" s="93"/>
      <c r="B110" s="156" t="str">
        <f>IF($D$29&lt;&gt;"",  CORRETO!H33,"")</f>
        <v/>
      </c>
      <c r="C110" s="154"/>
      <c r="D110" s="155" t="str">
        <f>IF($E$30&gt;CORRETO!G32,$D$91/$E$30,"")</f>
        <v/>
      </c>
      <c r="E110" s="155"/>
      <c r="F110" s="26"/>
      <c r="G110" s="26"/>
      <c r="H110" s="26"/>
      <c r="I110" s="26"/>
      <c r="Q110" s="95"/>
      <c r="R110" s="95"/>
      <c r="S110" s="95"/>
      <c r="T110" s="117"/>
      <c r="U110" s="117"/>
      <c r="V110" s="117"/>
      <c r="W110" s="117"/>
      <c r="X110" s="96"/>
    </row>
    <row r="111" spans="1:24" x14ac:dyDescent="0.25">
      <c r="A111" s="93"/>
      <c r="B111" s="156" t="str">
        <f>IF($D$29&lt;&gt;"",  CORRETO!H34,"")</f>
        <v/>
      </c>
      <c r="C111" s="154"/>
      <c r="D111" s="155" t="str">
        <f>IF($E$30&gt;CORRETO!G33,$D$91/$E$30,"")</f>
        <v/>
      </c>
      <c r="E111" s="155"/>
      <c r="F111" s="26"/>
      <c r="G111" s="26"/>
      <c r="H111" s="26"/>
      <c r="I111" s="26"/>
      <c r="Q111" s="95"/>
      <c r="R111" s="95"/>
      <c r="S111" s="95"/>
      <c r="T111" s="117"/>
      <c r="U111" s="117"/>
      <c r="V111" s="117"/>
      <c r="W111" s="117"/>
      <c r="X111" s="96"/>
    </row>
    <row r="112" spans="1:24" x14ac:dyDescent="0.25">
      <c r="A112" s="93"/>
      <c r="B112" s="156" t="str">
        <f>IF($D$29&lt;&gt;"",  CORRETO!H35,"")</f>
        <v/>
      </c>
      <c r="C112" s="154"/>
      <c r="D112" s="155" t="str">
        <f>IF($E$30&gt;CORRETO!G34,$D$91/$E$30,"")</f>
        <v/>
      </c>
      <c r="E112" s="155"/>
      <c r="F112" s="26"/>
      <c r="G112" s="26"/>
      <c r="H112" s="26"/>
      <c r="I112" s="26"/>
      <c r="Q112" s="95"/>
      <c r="R112" s="95"/>
      <c r="S112" s="95"/>
      <c r="T112" s="117"/>
      <c r="U112" s="117"/>
      <c r="V112" s="117"/>
      <c r="W112" s="117"/>
      <c r="X112" s="96"/>
    </row>
    <row r="113" spans="1:24" x14ac:dyDescent="0.25">
      <c r="A113" s="93"/>
      <c r="B113" s="156" t="str">
        <f>IF($D$29&lt;&gt;"",  CORRETO!H36,"")</f>
        <v/>
      </c>
      <c r="C113" s="154"/>
      <c r="D113" s="155" t="str">
        <f>IF($E$30&gt;CORRETO!G35,$D$91/$E$30,"")</f>
        <v/>
      </c>
      <c r="E113" s="155"/>
      <c r="F113" s="26"/>
      <c r="G113" s="26"/>
      <c r="H113" s="26"/>
      <c r="I113" s="26"/>
      <c r="Q113" s="95"/>
      <c r="R113" s="95"/>
      <c r="S113" s="95"/>
      <c r="T113" s="117"/>
      <c r="U113" s="117"/>
      <c r="V113" s="117"/>
      <c r="W113" s="117"/>
      <c r="X113" s="96"/>
    </row>
    <row r="114" spans="1:24" ht="12" customHeight="1" x14ac:dyDescent="0.25">
      <c r="A114" s="36"/>
      <c r="B114" s="36"/>
      <c r="C114" s="36"/>
      <c r="D114" s="36"/>
      <c r="E114" s="36"/>
      <c r="F114" s="36"/>
      <c r="G114" s="36"/>
      <c r="H114" s="36"/>
      <c r="I114" s="36"/>
      <c r="Q114" s="94"/>
      <c r="R114" s="8">
        <v>7</v>
      </c>
      <c r="S114" s="95">
        <v>6</v>
      </c>
      <c r="T114" s="8"/>
      <c r="U114" s="8"/>
      <c r="V114" s="8"/>
      <c r="W114" s="8"/>
      <c r="X114" s="96"/>
    </row>
    <row r="115" spans="1:24" ht="13" x14ac:dyDescent="0.3">
      <c r="A115" s="23" t="s">
        <v>51</v>
      </c>
      <c r="B115" s="7"/>
      <c r="C115" s="7"/>
      <c r="D115" s="7"/>
      <c r="E115" s="7"/>
      <c r="F115" s="7"/>
      <c r="G115" s="7"/>
      <c r="H115" s="7"/>
      <c r="I115" s="7"/>
      <c r="J115" s="8"/>
      <c r="Q115" s="96"/>
      <c r="R115" s="96"/>
      <c r="S115" s="96"/>
      <c r="T115" s="96"/>
      <c r="U115" s="96"/>
      <c r="V115" s="96"/>
      <c r="W115" s="96"/>
      <c r="X115" s="96"/>
    </row>
    <row r="116" spans="1:24" ht="12" customHeight="1" x14ac:dyDescent="0.25">
      <c r="A116" s="36"/>
      <c r="B116" s="36"/>
      <c r="C116" s="36"/>
      <c r="D116" s="36"/>
      <c r="E116" s="36"/>
      <c r="F116" s="36"/>
      <c r="G116" s="36"/>
      <c r="H116" s="36"/>
      <c r="I116" s="36"/>
      <c r="J116" s="8"/>
      <c r="K116" s="8"/>
      <c r="L116" s="8"/>
      <c r="M116" s="8"/>
      <c r="N116" s="8"/>
      <c r="O116" s="8"/>
      <c r="P116" s="8"/>
      <c r="Q116" s="95"/>
      <c r="R116" s="95"/>
      <c r="S116" s="95"/>
      <c r="T116" s="96"/>
      <c r="U116" s="96"/>
      <c r="V116" s="96"/>
      <c r="W116" s="96"/>
      <c r="X116" s="96"/>
    </row>
    <row r="117" spans="1:24" ht="27" customHeight="1" x14ac:dyDescent="0.25">
      <c r="A117" s="198" t="s">
        <v>102</v>
      </c>
      <c r="B117" s="199"/>
      <c r="C117" s="199"/>
      <c r="D117" s="199"/>
      <c r="E117" s="199"/>
      <c r="F117" s="199"/>
      <c r="G117" s="199"/>
      <c r="H117" s="199"/>
      <c r="I117" s="199"/>
      <c r="J117" s="8"/>
      <c r="K117" s="8"/>
      <c r="L117" s="8"/>
      <c r="M117" s="8"/>
      <c r="N117" s="8"/>
      <c r="O117" s="8"/>
      <c r="P117" s="8"/>
      <c r="Q117" s="95"/>
      <c r="R117" s="95"/>
      <c r="S117" s="95"/>
      <c r="T117" s="96"/>
      <c r="U117" s="96"/>
      <c r="V117" s="96"/>
      <c r="W117" s="96"/>
      <c r="X117" s="96"/>
    </row>
    <row r="118" spans="1:24" ht="12" customHeight="1" x14ac:dyDescent="0.25">
      <c r="A118" s="36"/>
      <c r="B118" s="36"/>
      <c r="C118" s="36"/>
      <c r="D118" s="36"/>
      <c r="E118" s="36"/>
      <c r="F118" s="36"/>
      <c r="G118" s="36"/>
      <c r="H118" s="36"/>
      <c r="I118" s="36"/>
      <c r="J118" s="8"/>
      <c r="K118" s="8"/>
      <c r="L118" s="8"/>
      <c r="M118" s="8"/>
      <c r="N118" s="8"/>
      <c r="O118" s="8"/>
      <c r="P118" s="8"/>
      <c r="Q118" s="95"/>
      <c r="R118" s="95"/>
      <c r="S118" s="95"/>
      <c r="T118" s="96"/>
      <c r="U118" s="96"/>
      <c r="V118" s="96"/>
      <c r="W118" s="96"/>
      <c r="X118" s="96"/>
    </row>
    <row r="119" spans="1:24" ht="13" x14ac:dyDescent="0.3">
      <c r="A119" s="23" t="s">
        <v>121</v>
      </c>
      <c r="B119" s="7"/>
      <c r="C119" s="7"/>
      <c r="D119" s="7"/>
      <c r="E119" s="7"/>
      <c r="F119" s="7"/>
      <c r="G119" s="7"/>
      <c r="H119" s="7"/>
      <c r="I119" s="7"/>
      <c r="J119" s="8"/>
      <c r="K119" s="8"/>
      <c r="L119" s="8"/>
      <c r="M119" s="8"/>
      <c r="N119" s="8"/>
      <c r="O119" s="8"/>
      <c r="P119" s="8"/>
      <c r="Q119" s="8"/>
      <c r="R119" s="8"/>
      <c r="S119" s="8"/>
    </row>
    <row r="120" spans="1:24" ht="12" customHeight="1" x14ac:dyDescent="0.25">
      <c r="A120" s="36"/>
      <c r="B120" s="36"/>
      <c r="C120" s="36"/>
      <c r="D120" s="36"/>
      <c r="E120" s="36"/>
      <c r="F120" s="36"/>
      <c r="G120" s="36"/>
      <c r="H120" s="36"/>
      <c r="I120" s="36"/>
      <c r="J120" s="8"/>
      <c r="K120" s="8"/>
      <c r="L120" s="8"/>
      <c r="M120" s="8"/>
      <c r="N120" s="8"/>
      <c r="O120" s="8"/>
      <c r="P120" s="8"/>
      <c r="Q120" s="8"/>
      <c r="R120" s="8"/>
      <c r="S120" s="8"/>
    </row>
    <row r="121" spans="1:24" x14ac:dyDescent="0.25">
      <c r="A121" s="199" t="s">
        <v>52</v>
      </c>
      <c r="B121" s="199"/>
      <c r="C121" s="199"/>
      <c r="D121" s="199"/>
      <c r="E121" s="199"/>
      <c r="F121" s="199"/>
      <c r="G121" s="199"/>
      <c r="H121" s="199"/>
      <c r="I121" s="199"/>
      <c r="J121" s="8"/>
      <c r="K121" s="8"/>
      <c r="L121" s="8"/>
      <c r="M121" s="8"/>
      <c r="N121" s="8"/>
      <c r="O121" s="8"/>
      <c r="P121" s="8"/>
      <c r="Q121" s="8"/>
      <c r="R121" s="8"/>
      <c r="S121" s="8"/>
    </row>
    <row r="122" spans="1:24" ht="12.75" customHeight="1" x14ac:dyDescent="0.25">
      <c r="A122" s="199"/>
      <c r="B122" s="199"/>
      <c r="C122" s="199"/>
      <c r="D122" s="199"/>
      <c r="E122" s="199"/>
      <c r="F122" s="199"/>
      <c r="G122" s="199"/>
      <c r="H122" s="199"/>
      <c r="I122" s="199"/>
      <c r="J122" s="8"/>
      <c r="K122" s="8"/>
      <c r="L122" s="8"/>
      <c r="M122" s="8"/>
      <c r="N122" s="8"/>
      <c r="O122" s="8"/>
      <c r="P122" s="8"/>
      <c r="Q122" s="8"/>
      <c r="R122" s="8"/>
      <c r="S122" s="8"/>
    </row>
    <row r="123" spans="1:24" ht="12" customHeight="1" x14ac:dyDescent="0.25">
      <c r="A123" s="36"/>
      <c r="B123" s="36"/>
      <c r="C123" s="36"/>
      <c r="D123" s="36"/>
      <c r="E123" s="36"/>
      <c r="F123" s="36"/>
      <c r="G123" s="36"/>
      <c r="H123" s="36"/>
      <c r="I123" s="36"/>
      <c r="J123" s="8"/>
      <c r="K123" s="8"/>
      <c r="L123" s="8"/>
      <c r="M123" s="8"/>
      <c r="N123" s="8"/>
      <c r="O123" s="8"/>
      <c r="P123" s="8"/>
      <c r="Q123" s="8"/>
      <c r="R123" s="8"/>
      <c r="S123" s="8"/>
    </row>
    <row r="124" spans="1:24" x14ac:dyDescent="0.25">
      <c r="A124" s="199" t="s">
        <v>104</v>
      </c>
      <c r="B124" s="199"/>
      <c r="C124" s="199"/>
      <c r="D124" s="199"/>
      <c r="E124" s="199"/>
      <c r="F124" s="199"/>
      <c r="G124" s="199"/>
      <c r="H124" s="199"/>
      <c r="I124" s="199"/>
      <c r="J124" s="8"/>
      <c r="K124" s="8"/>
      <c r="L124" s="8"/>
      <c r="M124" s="8"/>
      <c r="N124" s="8"/>
      <c r="O124" s="8"/>
      <c r="P124" s="8"/>
      <c r="Q124" s="8"/>
      <c r="R124" s="8"/>
      <c r="S124" s="8"/>
    </row>
    <row r="125" spans="1:24" x14ac:dyDescent="0.25">
      <c r="A125" s="199"/>
      <c r="B125" s="199"/>
      <c r="C125" s="199"/>
      <c r="D125" s="199"/>
      <c r="E125" s="199"/>
      <c r="F125" s="199"/>
      <c r="G125" s="199"/>
      <c r="H125" s="199"/>
      <c r="I125" s="199"/>
      <c r="J125" s="8"/>
      <c r="K125" s="8"/>
      <c r="L125" s="8"/>
      <c r="M125" s="8"/>
      <c r="N125" s="8"/>
      <c r="O125" s="8"/>
      <c r="P125" s="8"/>
      <c r="Q125" s="8"/>
      <c r="R125" s="8"/>
      <c r="S125" s="8"/>
    </row>
    <row r="126" spans="1:24" x14ac:dyDescent="0.25">
      <c r="A126" s="7"/>
      <c r="B126" s="7"/>
      <c r="C126" s="7"/>
      <c r="D126" s="7"/>
      <c r="E126" s="7"/>
      <c r="F126" s="7"/>
      <c r="G126" s="7"/>
      <c r="H126" s="7"/>
      <c r="I126" s="7"/>
      <c r="J126" s="8"/>
      <c r="K126" s="8"/>
      <c r="L126" s="8"/>
      <c r="M126" s="8"/>
      <c r="N126" s="8"/>
      <c r="O126" s="8"/>
      <c r="P126" s="8"/>
      <c r="Q126" s="8"/>
      <c r="R126" s="8"/>
      <c r="S126" s="8"/>
    </row>
    <row r="127" spans="1:24" x14ac:dyDescent="0.25">
      <c r="A127" s="7" t="s">
        <v>53</v>
      </c>
      <c r="B127" s="232">
        <f ca="1">TODAY()</f>
        <v>43999</v>
      </c>
      <c r="C127" s="232"/>
      <c r="D127" s="232"/>
      <c r="E127" s="7"/>
      <c r="F127" s="7"/>
      <c r="G127" s="7"/>
      <c r="H127" s="7"/>
      <c r="I127" s="7"/>
      <c r="J127" s="8"/>
      <c r="K127" s="8"/>
      <c r="L127" s="8"/>
      <c r="M127" s="8"/>
      <c r="N127" s="8"/>
      <c r="O127" s="8"/>
      <c r="P127" s="8"/>
      <c r="Q127" s="8"/>
      <c r="R127" s="8"/>
      <c r="S127" s="8"/>
    </row>
    <row r="128" spans="1:24" x14ac:dyDescent="0.25">
      <c r="A128" s="7"/>
      <c r="B128" s="7"/>
      <c r="C128" s="7"/>
      <c r="D128" s="7"/>
      <c r="E128" s="7"/>
      <c r="F128" s="7"/>
      <c r="G128" s="7"/>
      <c r="H128" s="7"/>
      <c r="I128" s="7"/>
      <c r="J128" s="8"/>
      <c r="K128" s="8"/>
      <c r="L128" s="8"/>
      <c r="M128" s="8"/>
      <c r="N128" s="8"/>
      <c r="O128" s="8"/>
      <c r="P128" s="8"/>
      <c r="Q128" s="8"/>
      <c r="R128" s="8"/>
      <c r="S128" s="8"/>
    </row>
    <row r="129" spans="1:19" x14ac:dyDescent="0.25">
      <c r="A129" s="7" t="s">
        <v>125</v>
      </c>
      <c r="B129" s="7"/>
      <c r="C129" s="7"/>
      <c r="D129" s="7"/>
      <c r="E129" s="7"/>
      <c r="F129" s="52" t="str">
        <f>B53</f>
        <v xml:space="preserve"> </v>
      </c>
      <c r="G129" s="7"/>
      <c r="H129" s="7"/>
      <c r="I129" s="7"/>
      <c r="J129" s="8"/>
      <c r="K129" s="8"/>
      <c r="L129" s="8"/>
      <c r="M129" s="8"/>
      <c r="N129" s="8"/>
      <c r="O129" s="8"/>
      <c r="P129" s="8"/>
      <c r="Q129" s="8"/>
      <c r="R129" s="8"/>
      <c r="S129" s="8"/>
    </row>
    <row r="130" spans="1:19" x14ac:dyDescent="0.25">
      <c r="A130" s="7" t="s">
        <v>124</v>
      </c>
      <c r="B130" s="7"/>
      <c r="C130" s="7"/>
      <c r="D130" s="7"/>
      <c r="E130" s="7"/>
      <c r="F130" s="263" t="str">
        <f>H53</f>
        <v xml:space="preserve"> </v>
      </c>
      <c r="G130" s="263"/>
      <c r="H130" s="263"/>
      <c r="I130" s="7"/>
      <c r="J130" s="8"/>
      <c r="K130" s="8"/>
      <c r="L130" s="8"/>
      <c r="M130" s="8"/>
      <c r="N130" s="8"/>
      <c r="O130" s="8"/>
      <c r="P130" s="8"/>
      <c r="Q130" s="8"/>
      <c r="R130" s="8"/>
      <c r="S130" s="8"/>
    </row>
    <row r="131" spans="1:19" x14ac:dyDescent="0.25">
      <c r="A131" s="46"/>
      <c r="B131" s="7"/>
      <c r="C131" s="7"/>
      <c r="D131" s="7"/>
      <c r="E131" s="7"/>
      <c r="F131" s="7" t="str">
        <f>A53</f>
        <v>BENEFICIÁRIA:</v>
      </c>
      <c r="G131" s="7"/>
      <c r="H131" s="7"/>
      <c r="I131" s="7"/>
      <c r="J131" s="8"/>
      <c r="K131" s="8"/>
      <c r="L131" s="8"/>
      <c r="M131" s="8"/>
      <c r="N131" s="8"/>
      <c r="O131" s="8"/>
      <c r="P131" s="8"/>
      <c r="Q131" s="8"/>
      <c r="R131" s="8"/>
      <c r="S131" s="8"/>
    </row>
    <row r="132" spans="1:19" x14ac:dyDescent="0.25">
      <c r="A132" s="7"/>
      <c r="B132" s="7"/>
      <c r="C132" s="7"/>
      <c r="D132" s="7"/>
      <c r="E132" s="7"/>
      <c r="F132" s="7"/>
      <c r="G132" s="7"/>
      <c r="H132" s="7"/>
      <c r="I132" s="7"/>
      <c r="J132" s="8"/>
      <c r="K132" s="8"/>
      <c r="L132" s="8"/>
      <c r="M132" s="8"/>
      <c r="N132" s="8"/>
      <c r="O132" s="8"/>
      <c r="P132" s="8"/>
      <c r="Q132" s="8"/>
      <c r="R132" s="8"/>
      <c r="S132" s="8"/>
    </row>
    <row r="133" spans="1:19" x14ac:dyDescent="0.25">
      <c r="A133" s="7"/>
      <c r="B133" s="7"/>
      <c r="C133" s="7"/>
      <c r="D133" s="38" t="s">
        <v>99</v>
      </c>
      <c r="E133" s="7"/>
      <c r="F133" s="7"/>
      <c r="G133" s="7"/>
      <c r="H133" s="7"/>
      <c r="I133" s="7"/>
      <c r="J133" s="8"/>
      <c r="K133" s="8"/>
      <c r="L133" s="8"/>
      <c r="M133" s="8"/>
      <c r="N133" s="8"/>
      <c r="O133" s="8"/>
      <c r="P133" s="8"/>
      <c r="Q133" s="8"/>
      <c r="R133" s="8"/>
      <c r="S133" s="8"/>
    </row>
    <row r="134" spans="1:19" x14ac:dyDescent="0.25">
      <c r="A134" s="7"/>
      <c r="B134" s="7"/>
      <c r="C134" s="7"/>
      <c r="D134" s="7"/>
      <c r="E134" s="7"/>
      <c r="F134" s="7"/>
      <c r="G134" s="7"/>
      <c r="H134" s="7"/>
      <c r="I134" s="7"/>
      <c r="J134" s="8"/>
      <c r="K134" s="8"/>
      <c r="L134" s="8"/>
      <c r="M134" s="8"/>
      <c r="N134" s="8"/>
      <c r="O134" s="8"/>
      <c r="P134" s="8"/>
      <c r="Q134" s="8"/>
      <c r="R134" s="8"/>
      <c r="S134" s="8"/>
    </row>
    <row r="135" spans="1:19" x14ac:dyDescent="0.25">
      <c r="A135" s="273" t="str">
        <f>D38</f>
        <v xml:space="preserve"> </v>
      </c>
      <c r="B135" s="273"/>
      <c r="C135" s="273"/>
      <c r="D135" s="7"/>
      <c r="E135" s="7"/>
      <c r="F135" s="7"/>
      <c r="G135" s="7"/>
      <c r="H135" s="7"/>
      <c r="I135" s="7"/>
      <c r="J135" s="8"/>
      <c r="K135" s="8"/>
      <c r="L135" s="8"/>
      <c r="M135" s="8"/>
      <c r="N135" s="8"/>
      <c r="O135" s="8"/>
      <c r="P135" s="8"/>
      <c r="Q135" s="8"/>
      <c r="R135" s="8"/>
      <c r="S135" s="8"/>
    </row>
    <row r="136" spans="1:19" x14ac:dyDescent="0.25">
      <c r="A136" s="273" t="str">
        <f>D39</f>
        <v xml:space="preserve"> </v>
      </c>
      <c r="B136" s="273"/>
      <c r="C136" s="273"/>
      <c r="D136" s="7"/>
      <c r="E136" s="7"/>
      <c r="F136" s="7"/>
      <c r="G136" s="7"/>
      <c r="H136" s="7"/>
      <c r="I136" s="7"/>
      <c r="J136" s="8"/>
      <c r="K136" s="8"/>
      <c r="L136" s="8"/>
      <c r="M136" s="8"/>
      <c r="N136" s="8"/>
      <c r="O136" s="8"/>
      <c r="P136" s="8"/>
      <c r="Q136" s="8"/>
      <c r="R136" s="8"/>
      <c r="S136" s="8"/>
    </row>
    <row r="137" spans="1:19" x14ac:dyDescent="0.25">
      <c r="A137" s="273" t="str">
        <f>D40</f>
        <v xml:space="preserve"> </v>
      </c>
      <c r="B137" s="273"/>
      <c r="C137" s="273"/>
      <c r="D137" s="7"/>
      <c r="E137" s="7"/>
      <c r="F137" s="7"/>
      <c r="G137" s="7"/>
      <c r="H137" s="7"/>
      <c r="I137" s="7"/>
      <c r="J137" s="8"/>
      <c r="K137" s="8"/>
      <c r="L137" s="8"/>
      <c r="M137" s="8"/>
      <c r="N137" s="8"/>
      <c r="O137" s="8"/>
      <c r="P137" s="8"/>
      <c r="Q137" s="8"/>
      <c r="R137" s="8"/>
      <c r="S137" s="8"/>
    </row>
    <row r="138" spans="1:19" x14ac:dyDescent="0.25">
      <c r="A138" s="273" t="str">
        <f>D41</f>
        <v xml:space="preserve"> </v>
      </c>
      <c r="B138" s="273"/>
      <c r="C138" s="273"/>
      <c r="D138" s="7"/>
      <c r="E138" s="7"/>
      <c r="F138" s="7"/>
      <c r="G138" s="7"/>
      <c r="H138" s="7"/>
      <c r="I138" s="7"/>
      <c r="J138" s="8"/>
      <c r="K138" s="8"/>
      <c r="L138" s="8"/>
      <c r="M138" s="8"/>
      <c r="N138" s="8"/>
      <c r="O138" s="8"/>
      <c r="P138" s="8"/>
      <c r="Q138" s="8"/>
      <c r="R138" s="8"/>
      <c r="S138" s="8"/>
    </row>
    <row r="139" spans="1:19" ht="13" thickBot="1" x14ac:dyDescent="0.3">
      <c r="A139" s="81"/>
      <c r="B139" s="81"/>
      <c r="C139" s="81"/>
      <c r="D139" s="82"/>
      <c r="E139" s="82"/>
      <c r="F139" s="82"/>
      <c r="G139" s="82"/>
      <c r="H139" s="82"/>
      <c r="I139" s="82"/>
      <c r="J139" s="8"/>
      <c r="K139" s="8"/>
      <c r="L139" s="8"/>
      <c r="M139" s="8"/>
      <c r="N139" s="8"/>
      <c r="O139" s="8"/>
      <c r="P139" s="8"/>
      <c r="Q139" s="8"/>
      <c r="R139" s="8"/>
      <c r="S139" s="8"/>
    </row>
    <row r="140" spans="1:19" ht="13.5" thickTop="1" x14ac:dyDescent="0.3">
      <c r="A140" s="253" t="s">
        <v>79</v>
      </c>
      <c r="B140" s="253"/>
      <c r="C140" s="253"/>
      <c r="D140" s="253"/>
      <c r="E140" s="253"/>
      <c r="F140" s="253"/>
      <c r="G140" s="253"/>
      <c r="H140" s="253"/>
      <c r="I140" s="253"/>
      <c r="J140" s="8"/>
      <c r="K140" s="8"/>
      <c r="L140" s="8"/>
      <c r="M140" s="8"/>
      <c r="N140" s="8"/>
      <c r="O140" s="8"/>
      <c r="P140" s="8"/>
      <c r="Q140" s="8"/>
      <c r="R140" s="8"/>
      <c r="S140" s="8"/>
    </row>
    <row r="141" spans="1:19" ht="13" x14ac:dyDescent="0.3">
      <c r="A141" s="253" t="s">
        <v>80</v>
      </c>
      <c r="B141" s="254"/>
      <c r="C141" s="254"/>
      <c r="D141" s="254"/>
      <c r="E141" s="254"/>
      <c r="F141" s="254"/>
      <c r="G141" s="254"/>
      <c r="H141" s="254"/>
      <c r="I141" s="254"/>
      <c r="J141" s="8"/>
      <c r="K141" s="8"/>
      <c r="L141" s="8"/>
      <c r="M141" s="8"/>
      <c r="N141" s="8"/>
      <c r="O141" s="8"/>
      <c r="P141" s="8"/>
      <c r="Q141" s="8"/>
      <c r="R141" s="8"/>
      <c r="S141" s="8"/>
    </row>
    <row r="142" spans="1:19" x14ac:dyDescent="0.25">
      <c r="A142" s="78"/>
      <c r="B142" s="16"/>
      <c r="C142" s="16"/>
      <c r="D142" s="16"/>
      <c r="E142" s="16"/>
      <c r="F142" s="16"/>
      <c r="G142" s="16"/>
      <c r="H142" s="16"/>
      <c r="I142" s="16"/>
      <c r="J142" s="8"/>
      <c r="K142" s="8"/>
      <c r="L142" s="8"/>
      <c r="M142" s="8"/>
      <c r="N142" s="8"/>
      <c r="O142" s="8"/>
      <c r="P142" s="8"/>
      <c r="Q142" s="8"/>
      <c r="R142" s="8"/>
      <c r="S142" s="8"/>
    </row>
    <row r="143" spans="1:19" x14ac:dyDescent="0.25">
      <c r="A143" s="83" t="str">
        <f>D21</f>
        <v xml:space="preserve"> </v>
      </c>
      <c r="B143" s="252">
        <f>H21</f>
        <v>0</v>
      </c>
      <c r="C143" s="252"/>
      <c r="D143" s="260" t="s">
        <v>83</v>
      </c>
      <c r="E143" s="260"/>
      <c r="F143" s="77" t="s">
        <v>82</v>
      </c>
      <c r="G143" s="150"/>
      <c r="H143" s="149" t="s">
        <v>86</v>
      </c>
      <c r="I143" s="150"/>
      <c r="J143" s="8"/>
      <c r="K143" s="8"/>
      <c r="L143" s="8"/>
      <c r="M143" s="8"/>
      <c r="N143" s="8"/>
      <c r="O143" s="8"/>
      <c r="P143" s="8"/>
      <c r="Q143" s="8"/>
      <c r="R143" s="8"/>
      <c r="S143" s="8"/>
    </row>
    <row r="144" spans="1:19" x14ac:dyDescent="0.25">
      <c r="A144" s="83">
        <f t="shared" ref="A144:A149" si="1">D22</f>
        <v>0</v>
      </c>
      <c r="B144" s="252">
        <f t="shared" ref="B144:B149" si="2">H22</f>
        <v>0</v>
      </c>
      <c r="C144" s="252"/>
      <c r="D144" s="260" t="s">
        <v>84</v>
      </c>
      <c r="E144" s="260"/>
      <c r="F144" s="77" t="s">
        <v>82</v>
      </c>
      <c r="G144" s="150"/>
      <c r="H144" s="149" t="s">
        <v>86</v>
      </c>
      <c r="I144" s="148"/>
      <c r="J144" s="8"/>
      <c r="K144" s="8"/>
      <c r="L144" s="8"/>
      <c r="M144" s="8"/>
      <c r="N144" s="8"/>
      <c r="O144" s="8"/>
      <c r="P144" s="8"/>
      <c r="Q144" s="8"/>
      <c r="R144" s="8"/>
      <c r="S144" s="8"/>
    </row>
    <row r="145" spans="1:19" x14ac:dyDescent="0.25">
      <c r="A145" s="83">
        <f t="shared" si="1"/>
        <v>0</v>
      </c>
      <c r="B145" s="252">
        <f t="shared" si="2"/>
        <v>0</v>
      </c>
      <c r="C145" s="252"/>
      <c r="D145" s="260" t="s">
        <v>88</v>
      </c>
      <c r="E145" s="260"/>
      <c r="F145" s="77" t="s">
        <v>82</v>
      </c>
      <c r="G145" s="150"/>
      <c r="H145" s="149" t="s">
        <v>86</v>
      </c>
      <c r="I145" s="148"/>
      <c r="J145" s="8"/>
      <c r="K145" s="8"/>
      <c r="L145" s="8"/>
      <c r="M145" s="8"/>
      <c r="N145" s="8"/>
      <c r="O145" s="8"/>
      <c r="P145" s="8"/>
      <c r="Q145" s="8"/>
      <c r="R145" s="8"/>
      <c r="S145" s="8"/>
    </row>
    <row r="146" spans="1:19" x14ac:dyDescent="0.25">
      <c r="A146" s="83">
        <f t="shared" si="1"/>
        <v>0</v>
      </c>
      <c r="B146" s="252">
        <f t="shared" si="2"/>
        <v>0</v>
      </c>
      <c r="C146" s="252"/>
      <c r="D146" s="260" t="s">
        <v>85</v>
      </c>
      <c r="E146" s="260"/>
      <c r="F146" s="77" t="s">
        <v>82</v>
      </c>
      <c r="G146" s="150"/>
      <c r="H146" s="149" t="s">
        <v>86</v>
      </c>
      <c r="I146" s="148"/>
      <c r="J146" s="8"/>
      <c r="K146" s="8"/>
      <c r="L146" s="8"/>
      <c r="M146" s="8"/>
      <c r="N146" s="8"/>
      <c r="O146" s="8"/>
      <c r="P146" s="8"/>
      <c r="Q146" s="8"/>
      <c r="R146" s="8"/>
      <c r="S146" s="8"/>
    </row>
    <row r="147" spans="1:19" x14ac:dyDescent="0.25">
      <c r="A147" s="83">
        <f t="shared" si="1"/>
        <v>0</v>
      </c>
      <c r="B147" s="252">
        <f t="shared" si="2"/>
        <v>0</v>
      </c>
      <c r="C147" s="252"/>
      <c r="D147" s="84"/>
      <c r="E147" s="7"/>
      <c r="F147" s="7"/>
      <c r="G147" s="7"/>
      <c r="H147" s="7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</row>
    <row r="148" spans="1:19" s="61" customFormat="1" x14ac:dyDescent="0.25">
      <c r="A148" s="135">
        <f t="shared" si="1"/>
        <v>0</v>
      </c>
      <c r="B148" s="255">
        <f t="shared" si="2"/>
        <v>0</v>
      </c>
      <c r="C148" s="255"/>
      <c r="D148" s="136"/>
      <c r="E148" s="137"/>
      <c r="F148" s="138"/>
      <c r="G148" s="138"/>
      <c r="H148" s="138"/>
      <c r="I148" s="139"/>
      <c r="J148" s="126"/>
      <c r="K148" s="126"/>
      <c r="L148" s="126"/>
      <c r="M148" s="126"/>
      <c r="N148" s="126"/>
      <c r="O148" s="126"/>
      <c r="P148" s="126"/>
      <c r="Q148" s="126"/>
      <c r="R148" s="126"/>
      <c r="S148" s="126"/>
    </row>
    <row r="149" spans="1:19" s="61" customFormat="1" x14ac:dyDescent="0.25">
      <c r="A149" s="135">
        <f t="shared" si="1"/>
        <v>0</v>
      </c>
      <c r="B149" s="255">
        <f t="shared" si="2"/>
        <v>0</v>
      </c>
      <c r="C149" s="255"/>
      <c r="D149" s="136"/>
      <c r="E149" s="266" t="s">
        <v>137</v>
      </c>
      <c r="F149" s="265"/>
      <c r="G149" s="267"/>
      <c r="H149" s="268"/>
      <c r="I149" s="269"/>
      <c r="J149" s="126"/>
      <c r="K149" s="126"/>
      <c r="L149" s="126"/>
      <c r="M149" s="126"/>
      <c r="N149" s="126"/>
      <c r="O149" s="126"/>
      <c r="P149" s="126"/>
      <c r="Q149" s="126"/>
      <c r="R149" s="126"/>
      <c r="S149" s="126"/>
    </row>
    <row r="150" spans="1:19" s="61" customFormat="1" x14ac:dyDescent="0.25">
      <c r="A150" s="248" t="str">
        <f>D28</f>
        <v>JURO DE 2,5%</v>
      </c>
      <c r="B150" s="248"/>
      <c r="C150" s="140"/>
      <c r="D150" s="136"/>
      <c r="E150" s="141"/>
      <c r="F150" s="136"/>
      <c r="G150" s="136"/>
      <c r="H150" s="136"/>
      <c r="I150" s="142"/>
      <c r="J150" s="126"/>
      <c r="K150" s="126"/>
      <c r="L150" s="126"/>
      <c r="M150" s="126"/>
      <c r="N150" s="126"/>
      <c r="O150" s="126"/>
      <c r="P150" s="126"/>
      <c r="Q150" s="126"/>
      <c r="R150" s="126"/>
      <c r="S150" s="126"/>
    </row>
    <row r="151" spans="1:19" s="61" customFormat="1" x14ac:dyDescent="0.25">
      <c r="A151" s="143" t="str">
        <f>D29</f>
        <v xml:space="preserve"> </v>
      </c>
      <c r="B151" s="140" t="s">
        <v>81</v>
      </c>
      <c r="C151" s="140"/>
      <c r="D151" s="136"/>
      <c r="E151" s="264" t="s">
        <v>87</v>
      </c>
      <c r="F151" s="265"/>
      <c r="G151" s="268"/>
      <c r="H151" s="268"/>
      <c r="I151" s="269"/>
      <c r="J151" s="126"/>
      <c r="K151" s="126"/>
      <c r="L151" s="126"/>
      <c r="M151" s="126"/>
      <c r="N151" s="126"/>
      <c r="O151" s="126"/>
      <c r="P151" s="126"/>
      <c r="Q151" s="126"/>
      <c r="R151" s="126"/>
      <c r="S151" s="126"/>
    </row>
    <row r="152" spans="1:19" s="61" customFormat="1" x14ac:dyDescent="0.25">
      <c r="A152" s="144">
        <f>D30</f>
        <v>0</v>
      </c>
      <c r="B152" s="140" t="str">
        <f>D31</f>
        <v>ANUAL</v>
      </c>
      <c r="C152" s="140"/>
      <c r="D152" s="136"/>
      <c r="E152" s="145"/>
      <c r="F152" s="146"/>
      <c r="G152" s="146"/>
      <c r="H152" s="146"/>
      <c r="I152" s="147"/>
      <c r="J152" s="126"/>
      <c r="K152" s="126"/>
      <c r="L152" s="126"/>
      <c r="M152" s="126"/>
      <c r="N152" s="126"/>
      <c r="O152" s="126"/>
      <c r="P152" s="126"/>
      <c r="Q152" s="126"/>
      <c r="R152" s="126"/>
      <c r="S152" s="126"/>
    </row>
    <row r="153" spans="1:19" x14ac:dyDescent="0.25">
      <c r="A153" s="80"/>
      <c r="B153" s="78"/>
      <c r="C153" s="78"/>
      <c r="D153" s="17"/>
      <c r="E153" s="17"/>
      <c r="F153" s="17"/>
      <c r="G153" s="17"/>
      <c r="H153" s="17"/>
      <c r="I153" s="17"/>
      <c r="J153" s="8"/>
      <c r="K153" s="8"/>
      <c r="L153" s="8"/>
      <c r="M153" s="8"/>
      <c r="N153" s="8"/>
      <c r="O153" s="8"/>
      <c r="P153" s="8"/>
      <c r="Q153" s="8"/>
      <c r="R153" s="8"/>
      <c r="S153" s="8"/>
    </row>
  </sheetData>
  <sheetProtection algorithmName="SHA-512" hashValue="8npE+ZvSL/mqO+jlCxvWAmDNxGHhaZ6cSk8Yue+khHqx/giF3lOx/orqQnq1Ru5rT1Ab2jrSBbmxBdt+t87BAg==" saltValue="YPbztFCmqAxmyLVgrM8CWg==" spinCount="100000" sheet="1" objects="1" scenarios="1"/>
  <mergeCells count="206">
    <mergeCell ref="E151:F151"/>
    <mergeCell ref="E149:F149"/>
    <mergeCell ref="G149:I149"/>
    <mergeCell ref="G151:I151"/>
    <mergeCell ref="B148:C148"/>
    <mergeCell ref="A29:C29"/>
    <mergeCell ref="D29:E29"/>
    <mergeCell ref="A30:C30"/>
    <mergeCell ref="A35:C35"/>
    <mergeCell ref="D143:E143"/>
    <mergeCell ref="D145:E145"/>
    <mergeCell ref="D144:E144"/>
    <mergeCell ref="B144:C144"/>
    <mergeCell ref="B146:C146"/>
    <mergeCell ref="A136:C136"/>
    <mergeCell ref="A135:C135"/>
    <mergeCell ref="B145:C145"/>
    <mergeCell ref="B143:C143"/>
    <mergeCell ref="A140:I140"/>
    <mergeCell ref="A137:C137"/>
    <mergeCell ref="A138:C138"/>
    <mergeCell ref="B113:C113"/>
    <mergeCell ref="A117:I117"/>
    <mergeCell ref="A121:I122"/>
    <mergeCell ref="A124:I125"/>
    <mergeCell ref="B94:C94"/>
    <mergeCell ref="D113:E113"/>
    <mergeCell ref="B109:C109"/>
    <mergeCell ref="A150:B150"/>
    <mergeCell ref="A25:C25"/>
    <mergeCell ref="A26:C26"/>
    <mergeCell ref="A28:C28"/>
    <mergeCell ref="A27:C27"/>
    <mergeCell ref="B95:C95"/>
    <mergeCell ref="B96:C96"/>
    <mergeCell ref="B97:C97"/>
    <mergeCell ref="B98:C98"/>
    <mergeCell ref="B147:C147"/>
    <mergeCell ref="A141:I141"/>
    <mergeCell ref="B149:C149"/>
    <mergeCell ref="F57:G57"/>
    <mergeCell ref="H57:I57"/>
    <mergeCell ref="D146:E146"/>
    <mergeCell ref="B99:C99"/>
    <mergeCell ref="B100:C100"/>
    <mergeCell ref="H73:I73"/>
    <mergeCell ref="A76:F76"/>
    <mergeCell ref="F130:H130"/>
    <mergeCell ref="B127:D127"/>
    <mergeCell ref="A92:I92"/>
    <mergeCell ref="D111:E111"/>
    <mergeCell ref="D112:E112"/>
    <mergeCell ref="A1:K2"/>
    <mergeCell ref="A12:C12"/>
    <mergeCell ref="A14:C14"/>
    <mergeCell ref="D14:F14"/>
    <mergeCell ref="A13:C13"/>
    <mergeCell ref="D13:G13"/>
    <mergeCell ref="E12:M12"/>
    <mergeCell ref="F22:G22"/>
    <mergeCell ref="F23:G23"/>
    <mergeCell ref="H21:I21"/>
    <mergeCell ref="D17:E17"/>
    <mergeCell ref="J21:K21"/>
    <mergeCell ref="J22:K22"/>
    <mergeCell ref="J23:K23"/>
    <mergeCell ref="A15:C15"/>
    <mergeCell ref="D15:E15"/>
    <mergeCell ref="A16:C16"/>
    <mergeCell ref="D16:G16"/>
    <mergeCell ref="A17:C17"/>
    <mergeCell ref="F17:L20"/>
    <mergeCell ref="A18:C18"/>
    <mergeCell ref="D18:E18"/>
    <mergeCell ref="A19:C19"/>
    <mergeCell ref="D19:E19"/>
    <mergeCell ref="A20:C20"/>
    <mergeCell ref="D20:E20"/>
    <mergeCell ref="D24:E24"/>
    <mergeCell ref="D22:E22"/>
    <mergeCell ref="H22:I22"/>
    <mergeCell ref="H23:I23"/>
    <mergeCell ref="A21:C21"/>
    <mergeCell ref="D21:E21"/>
    <mergeCell ref="A22:C22"/>
    <mergeCell ref="D23:E23"/>
    <mergeCell ref="A23:C23"/>
    <mergeCell ref="F21:G21"/>
    <mergeCell ref="F24:G24"/>
    <mergeCell ref="A24:C24"/>
    <mergeCell ref="H24:I24"/>
    <mergeCell ref="A31:C31"/>
    <mergeCell ref="D50:I50"/>
    <mergeCell ref="D38:F38"/>
    <mergeCell ref="F28:I28"/>
    <mergeCell ref="F26:G26"/>
    <mergeCell ref="D102:E102"/>
    <mergeCell ref="B103:C103"/>
    <mergeCell ref="D106:E106"/>
    <mergeCell ref="D94:E94"/>
    <mergeCell ref="D95:E95"/>
    <mergeCell ref="A74:I74"/>
    <mergeCell ref="H53:I53"/>
    <mergeCell ref="A73:G73"/>
    <mergeCell ref="A67:I69"/>
    <mergeCell ref="A71:I71"/>
    <mergeCell ref="B57:C57"/>
    <mergeCell ref="A59:I63"/>
    <mergeCell ref="D39:F39"/>
    <mergeCell ref="A32:C32"/>
    <mergeCell ref="D41:F41"/>
    <mergeCell ref="A48:I48"/>
    <mergeCell ref="D31:E31"/>
    <mergeCell ref="D26:E26"/>
    <mergeCell ref="B110:C110"/>
    <mergeCell ref="B111:C111"/>
    <mergeCell ref="B112:C112"/>
    <mergeCell ref="D109:E109"/>
    <mergeCell ref="D110:E110"/>
    <mergeCell ref="D107:E107"/>
    <mergeCell ref="B102:C102"/>
    <mergeCell ref="J28:K28"/>
    <mergeCell ref="A52:E52"/>
    <mergeCell ref="K62:S62"/>
    <mergeCell ref="A84:I84"/>
    <mergeCell ref="A87:I87"/>
    <mergeCell ref="A91:C91"/>
    <mergeCell ref="D91:E91"/>
    <mergeCell ref="F91:I91"/>
    <mergeCell ref="A83:I83"/>
    <mergeCell ref="A72:I72"/>
    <mergeCell ref="A77:I80"/>
    <mergeCell ref="K59:S59"/>
    <mergeCell ref="K60:S60"/>
    <mergeCell ref="K61:S61"/>
    <mergeCell ref="D35:F35"/>
    <mergeCell ref="B53:D53"/>
    <mergeCell ref="B108:C108"/>
    <mergeCell ref="V108:W108"/>
    <mergeCell ref="J24:K24"/>
    <mergeCell ref="J25:K25"/>
    <mergeCell ref="J26:K26"/>
    <mergeCell ref="H25:I25"/>
    <mergeCell ref="H26:I26"/>
    <mergeCell ref="H27:I27"/>
    <mergeCell ref="J27:K27"/>
    <mergeCell ref="B54:F54"/>
    <mergeCell ref="H56:I56"/>
    <mergeCell ref="D40:F40"/>
    <mergeCell ref="F27:G27"/>
    <mergeCell ref="F25:G25"/>
    <mergeCell ref="D33:E33"/>
    <mergeCell ref="D27:E27"/>
    <mergeCell ref="D28:E28"/>
    <mergeCell ref="B55:E55"/>
    <mergeCell ref="H54:I54"/>
    <mergeCell ref="H55:I55"/>
    <mergeCell ref="A33:C33"/>
    <mergeCell ref="A34:C34"/>
    <mergeCell ref="D34:F34"/>
    <mergeCell ref="C37:F37"/>
    <mergeCell ref="D25:E25"/>
    <mergeCell ref="D108:E108"/>
    <mergeCell ref="T94:U94"/>
    <mergeCell ref="T95:U95"/>
    <mergeCell ref="T96:U96"/>
    <mergeCell ref="T97:U97"/>
    <mergeCell ref="T98:U98"/>
    <mergeCell ref="B105:C105"/>
    <mergeCell ref="D105:E105"/>
    <mergeCell ref="B106:C106"/>
    <mergeCell ref="B101:C101"/>
    <mergeCell ref="D100:E100"/>
    <mergeCell ref="D101:E101"/>
    <mergeCell ref="D103:E103"/>
    <mergeCell ref="B104:C104"/>
    <mergeCell ref="D104:E104"/>
    <mergeCell ref="D96:E96"/>
    <mergeCell ref="D97:E97"/>
    <mergeCell ref="D98:E98"/>
    <mergeCell ref="D99:E99"/>
    <mergeCell ref="B107:C107"/>
    <mergeCell ref="T108:U108"/>
    <mergeCell ref="T103:U103"/>
    <mergeCell ref="T105:U105"/>
    <mergeCell ref="T106:U106"/>
    <mergeCell ref="T107:U107"/>
    <mergeCell ref="V94:W94"/>
    <mergeCell ref="V95:W95"/>
    <mergeCell ref="V96:W96"/>
    <mergeCell ref="V97:W97"/>
    <mergeCell ref="V98:W98"/>
    <mergeCell ref="T102:U102"/>
    <mergeCell ref="V99:W99"/>
    <mergeCell ref="V100:W100"/>
    <mergeCell ref="V101:W101"/>
    <mergeCell ref="T99:U99"/>
    <mergeCell ref="T100:U100"/>
    <mergeCell ref="T101:U101"/>
    <mergeCell ref="V106:W106"/>
    <mergeCell ref="V102:W102"/>
    <mergeCell ref="T104:U104"/>
    <mergeCell ref="V103:W103"/>
    <mergeCell ref="V104:W104"/>
    <mergeCell ref="V105:W105"/>
    <mergeCell ref="V107:W107"/>
  </mergeCells>
  <phoneticPr fontId="2" type="noConversion"/>
  <pageMargins left="0.62992125984251968" right="0.51181102362204722" top="0.62992125984251968" bottom="0.55118110236220474" header="0.51181102362204722" footer="0.51181102362204722"/>
  <pageSetup paperSize="9" orientation="portrait" r:id="rId1"/>
  <headerFooter alignWithMargins="0">
    <oddFooter xml:space="preserve">&amp;C&amp;8TC 01 Menos Juros 1908
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5" r:id="rId4" name="Scroll Bar 33">
              <controlPr defaultSize="0" autoPict="0">
                <anchor moveWithCells="1">
                  <from>
                    <xdr:col>1</xdr:col>
                    <xdr:colOff>298450</xdr:colOff>
                    <xdr:row>27</xdr:row>
                    <xdr:rowOff>12700</xdr:rowOff>
                  </from>
                  <to>
                    <xdr:col>2</xdr:col>
                    <xdr:colOff>723900</xdr:colOff>
                    <xdr:row>27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6" r:id="rId5" name="Scroll Bar 34">
              <controlPr defaultSize="0" autoPict="0">
                <anchor moveWithCells="1">
                  <from>
                    <xdr:col>42</xdr:col>
                    <xdr:colOff>190500</xdr:colOff>
                    <xdr:row>29</xdr:row>
                    <xdr:rowOff>88900</xdr:rowOff>
                  </from>
                  <to>
                    <xdr:col>44</xdr:col>
                    <xdr:colOff>146050</xdr:colOff>
                    <xdr:row>30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7" r:id="rId6" name="Drop Down 935">
              <controlPr defaultSize="0" autoLine="0" autoPict="0">
                <anchor moveWithCells="1">
                  <from>
                    <xdr:col>3</xdr:col>
                    <xdr:colOff>12700</xdr:colOff>
                    <xdr:row>30</xdr:row>
                    <xdr:rowOff>0</xdr:rowOff>
                  </from>
                  <to>
                    <xdr:col>5</xdr:col>
                    <xdr:colOff>19050</xdr:colOff>
                    <xdr:row>31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1"/>
  <dimension ref="A1:AY315"/>
  <sheetViews>
    <sheetView workbookViewId="0">
      <selection activeCell="BG18" sqref="BG18"/>
    </sheetView>
  </sheetViews>
  <sheetFormatPr defaultColWidth="1.7265625" defaultRowHeight="9.75" customHeight="1" x14ac:dyDescent="0.25"/>
  <cols>
    <col min="1" max="1" width="1.54296875" customWidth="1"/>
    <col min="2" max="2" width="2.26953125" customWidth="1"/>
    <col min="3" max="34" width="1.7265625" customWidth="1"/>
    <col min="35" max="35" width="1.54296875" customWidth="1"/>
  </cols>
  <sheetData>
    <row r="1" spans="1:51" ht="15.5" x14ac:dyDescent="0.35">
      <c r="A1" s="53"/>
      <c r="B1" s="54"/>
      <c r="C1" s="54"/>
      <c r="D1" s="54"/>
      <c r="E1" s="54"/>
      <c r="F1" s="298" t="s">
        <v>33</v>
      </c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T1" s="298"/>
      <c r="U1" s="298"/>
      <c r="V1" s="298"/>
      <c r="W1" s="298"/>
      <c r="X1" s="298"/>
      <c r="Y1" s="298"/>
      <c r="Z1" s="298"/>
      <c r="AA1" s="298"/>
      <c r="AB1" s="298"/>
      <c r="AC1" s="298"/>
      <c r="AD1" s="298"/>
      <c r="AE1" s="298"/>
      <c r="AF1" s="298"/>
      <c r="AG1" s="298"/>
      <c r="AH1" s="298"/>
      <c r="AI1" s="298"/>
      <c r="AJ1" s="298"/>
      <c r="AK1" s="298"/>
      <c r="AL1" s="298"/>
      <c r="AM1" s="298"/>
      <c r="AN1" s="298"/>
      <c r="AO1" s="298"/>
      <c r="AP1" s="298"/>
      <c r="AQ1" s="298"/>
      <c r="AR1" s="298"/>
      <c r="AS1" s="298"/>
      <c r="AT1" s="298"/>
      <c r="AU1" s="298"/>
      <c r="AV1" s="298"/>
      <c r="AW1" s="298"/>
      <c r="AX1" s="55"/>
      <c r="AY1" s="56"/>
    </row>
    <row r="2" spans="1:51" ht="13" x14ac:dyDescent="0.3">
      <c r="A2" s="57"/>
      <c r="B2" s="17"/>
      <c r="C2" s="17"/>
      <c r="D2" s="17"/>
      <c r="E2" s="17"/>
      <c r="F2" s="23" t="s">
        <v>98</v>
      </c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58"/>
      <c r="AY2" s="56"/>
    </row>
    <row r="3" spans="1:51" ht="13" x14ac:dyDescent="0.3">
      <c r="A3" s="57"/>
      <c r="B3" s="17"/>
      <c r="C3" s="17"/>
      <c r="D3" s="17"/>
      <c r="E3" s="17"/>
      <c r="F3" s="23" t="s">
        <v>34</v>
      </c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58"/>
      <c r="AY3" s="56"/>
    </row>
    <row r="4" spans="1:51" ht="13" x14ac:dyDescent="0.3">
      <c r="A4" s="57"/>
      <c r="B4" s="17"/>
      <c r="C4" s="17"/>
      <c r="D4" s="17"/>
      <c r="E4" s="17"/>
      <c r="F4" s="23" t="s">
        <v>103</v>
      </c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58"/>
      <c r="AY4" s="56"/>
    </row>
    <row r="5" spans="1:51" ht="3" customHeight="1" x14ac:dyDescent="0.25">
      <c r="A5" s="5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58"/>
    </row>
    <row r="6" spans="1:51" ht="15.75" customHeight="1" x14ac:dyDescent="0.3">
      <c r="A6" s="57"/>
      <c r="B6" s="253" t="s">
        <v>65</v>
      </c>
      <c r="C6" s="253"/>
      <c r="D6" s="253"/>
      <c r="E6" s="253"/>
      <c r="F6" s="253"/>
      <c r="G6" s="253"/>
      <c r="H6" s="253"/>
      <c r="I6" s="253"/>
      <c r="J6" s="253"/>
      <c r="K6" s="253"/>
      <c r="L6" s="253"/>
      <c r="M6" s="253"/>
      <c r="N6" s="253"/>
      <c r="O6" s="253"/>
      <c r="P6" s="253"/>
      <c r="Q6" s="253"/>
      <c r="R6" s="253"/>
      <c r="S6" s="253"/>
      <c r="T6" s="253"/>
      <c r="U6" s="253"/>
      <c r="V6" s="253"/>
      <c r="W6" s="253"/>
      <c r="X6" s="253"/>
      <c r="Y6" s="253"/>
      <c r="Z6" s="253"/>
      <c r="AA6" s="253"/>
      <c r="AB6" s="253"/>
      <c r="AC6" s="253"/>
      <c r="AD6" s="253"/>
      <c r="AE6" s="253"/>
      <c r="AF6" s="253"/>
      <c r="AG6" s="253"/>
      <c r="AH6" s="253"/>
      <c r="AI6" s="253"/>
      <c r="AJ6" s="253"/>
      <c r="AK6" s="253"/>
      <c r="AL6" s="253"/>
      <c r="AM6" s="253"/>
      <c r="AN6" s="253"/>
      <c r="AO6" s="253"/>
      <c r="AP6" s="253"/>
      <c r="AQ6" s="253"/>
      <c r="AR6" s="253"/>
      <c r="AS6" s="253"/>
      <c r="AT6" s="253"/>
      <c r="AU6" s="253"/>
      <c r="AV6" s="253"/>
      <c r="AW6" s="253"/>
      <c r="AX6" s="58"/>
    </row>
    <row r="7" spans="1:51" ht="3" customHeight="1" x14ac:dyDescent="0.25">
      <c r="A7" s="57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58"/>
    </row>
    <row r="8" spans="1:51" ht="9.75" customHeight="1" x14ac:dyDescent="0.25">
      <c r="A8" s="57"/>
      <c r="B8" s="279" t="s">
        <v>66</v>
      </c>
      <c r="C8" s="280"/>
      <c r="D8" s="280"/>
      <c r="E8" s="280"/>
      <c r="F8" s="280"/>
      <c r="G8" s="280"/>
      <c r="H8" s="280"/>
      <c r="I8" s="280"/>
      <c r="J8" s="280"/>
      <c r="K8" s="280"/>
      <c r="L8" s="292" t="str">
        <f>CONTRATO!B53</f>
        <v xml:space="preserve"> </v>
      </c>
      <c r="M8" s="293"/>
      <c r="N8" s="293"/>
      <c r="O8" s="293"/>
      <c r="P8" s="293"/>
      <c r="Q8" s="293"/>
      <c r="R8" s="293"/>
      <c r="S8" s="293"/>
      <c r="T8" s="293"/>
      <c r="U8" s="293"/>
      <c r="V8" s="293"/>
      <c r="W8" s="293"/>
      <c r="X8" s="293"/>
      <c r="Y8" s="293"/>
      <c r="Z8" s="293"/>
      <c r="AA8" s="293"/>
      <c r="AB8" s="293"/>
      <c r="AC8" s="293"/>
      <c r="AD8" s="293"/>
      <c r="AE8" s="293"/>
      <c r="AF8" s="293"/>
      <c r="AG8" s="293"/>
      <c r="AH8" s="293"/>
      <c r="AI8" s="299"/>
      <c r="AJ8" s="279" t="s">
        <v>67</v>
      </c>
      <c r="AK8" s="280"/>
      <c r="AL8" s="280"/>
      <c r="AM8" s="280"/>
      <c r="AN8" s="280"/>
      <c r="AO8" s="179" t="str">
        <f>CONTRATO!H53</f>
        <v xml:space="preserve"> </v>
      </c>
      <c r="AP8" s="300"/>
      <c r="AQ8" s="300"/>
      <c r="AR8" s="300"/>
      <c r="AS8" s="300"/>
      <c r="AT8" s="300"/>
      <c r="AU8" s="300"/>
      <c r="AV8" s="300"/>
      <c r="AW8" s="301"/>
      <c r="AX8" s="58"/>
    </row>
    <row r="9" spans="1:51" ht="9.75" customHeight="1" x14ac:dyDescent="0.25">
      <c r="A9" s="57"/>
      <c r="B9" s="279" t="s">
        <v>68</v>
      </c>
      <c r="C9" s="280"/>
      <c r="D9" s="280"/>
      <c r="E9" s="280"/>
      <c r="F9" s="280"/>
      <c r="G9" s="280"/>
      <c r="H9" s="280"/>
      <c r="I9" s="280"/>
      <c r="J9" s="280"/>
      <c r="K9" s="280"/>
      <c r="L9" s="292" t="str">
        <f>CONTRATO!B54</f>
        <v xml:space="preserve"> </v>
      </c>
      <c r="M9" s="293"/>
      <c r="N9" s="293"/>
      <c r="O9" s="293"/>
      <c r="P9" s="293"/>
      <c r="Q9" s="293"/>
      <c r="R9" s="293"/>
      <c r="S9" s="293"/>
      <c r="T9" s="293"/>
      <c r="U9" s="293"/>
      <c r="V9" s="293"/>
      <c r="W9" s="293"/>
      <c r="X9" s="293"/>
      <c r="Y9" s="293"/>
      <c r="Z9" s="293"/>
      <c r="AA9" s="293"/>
      <c r="AB9" s="293"/>
      <c r="AC9" s="293"/>
      <c r="AD9" s="293"/>
      <c r="AE9" s="293"/>
      <c r="AF9" s="293"/>
      <c r="AG9" s="293"/>
      <c r="AH9" s="293"/>
      <c r="AI9" s="293"/>
      <c r="AJ9" s="282" t="s">
        <v>69</v>
      </c>
      <c r="AK9" s="283"/>
      <c r="AL9" s="283"/>
      <c r="AM9" s="283"/>
      <c r="AN9" s="283"/>
      <c r="AO9" s="283"/>
      <c r="AP9" s="283"/>
      <c r="AQ9" s="283"/>
      <c r="AR9" s="283"/>
      <c r="AS9" s="283"/>
      <c r="AT9" s="283"/>
      <c r="AU9" s="283"/>
      <c r="AV9" s="283"/>
      <c r="AW9" s="284"/>
      <c r="AX9" s="58"/>
    </row>
    <row r="10" spans="1:51" ht="9.75" customHeight="1" x14ac:dyDescent="0.25">
      <c r="A10" s="57"/>
      <c r="B10" s="279" t="s">
        <v>70</v>
      </c>
      <c r="C10" s="280"/>
      <c r="D10" s="280"/>
      <c r="E10" s="280"/>
      <c r="F10" s="280"/>
      <c r="G10" s="280"/>
      <c r="H10" s="280"/>
      <c r="I10" s="280"/>
      <c r="J10" s="280"/>
      <c r="K10" s="280"/>
      <c r="L10" s="292" t="str">
        <f>CONTRATO!B55</f>
        <v xml:space="preserve"> </v>
      </c>
      <c r="M10" s="293"/>
      <c r="N10" s="293"/>
      <c r="O10" s="293"/>
      <c r="P10" s="293"/>
      <c r="Q10" s="293"/>
      <c r="R10" s="293"/>
      <c r="S10" s="293"/>
      <c r="T10" s="293"/>
      <c r="U10" s="293"/>
      <c r="V10" s="293"/>
      <c r="W10" s="293"/>
      <c r="X10" s="293"/>
      <c r="Y10" s="293"/>
      <c r="Z10" s="293"/>
      <c r="AA10" s="293"/>
      <c r="AB10" s="293"/>
      <c r="AC10" s="293"/>
      <c r="AD10" s="293"/>
      <c r="AE10" s="293"/>
      <c r="AF10" s="293"/>
      <c r="AG10" s="293"/>
      <c r="AH10" s="293"/>
      <c r="AI10" s="293"/>
      <c r="AJ10" s="295" t="str">
        <f>CONTRATO!H54</f>
        <v xml:space="preserve"> </v>
      </c>
      <c r="AK10" s="296"/>
      <c r="AL10" s="296"/>
      <c r="AM10" s="296"/>
      <c r="AN10" s="296"/>
      <c r="AO10" s="296"/>
      <c r="AP10" s="296"/>
      <c r="AQ10" s="296"/>
      <c r="AR10" s="296"/>
      <c r="AS10" s="296"/>
      <c r="AT10" s="296"/>
      <c r="AU10" s="296"/>
      <c r="AV10" s="296"/>
      <c r="AW10" s="297"/>
      <c r="AX10" s="58"/>
    </row>
    <row r="11" spans="1:51" ht="3" customHeight="1" x14ac:dyDescent="0.25">
      <c r="A11" s="57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58"/>
    </row>
    <row r="12" spans="1:51" ht="12.75" customHeight="1" x14ac:dyDescent="0.3">
      <c r="A12" s="57"/>
      <c r="B12" s="294" t="s">
        <v>71</v>
      </c>
      <c r="C12" s="294"/>
      <c r="D12" s="294"/>
      <c r="E12" s="294"/>
      <c r="F12" s="294"/>
      <c r="G12" s="294"/>
      <c r="H12" s="294"/>
      <c r="I12" s="294"/>
      <c r="J12" s="294"/>
      <c r="K12" s="294"/>
      <c r="L12" s="294"/>
      <c r="M12" s="294"/>
      <c r="N12" s="294"/>
      <c r="O12" s="294"/>
      <c r="P12" s="294"/>
      <c r="Q12" s="294"/>
      <c r="R12" s="294"/>
      <c r="S12" s="294"/>
      <c r="T12" s="294"/>
      <c r="U12" s="294"/>
      <c r="V12" s="294"/>
      <c r="W12" s="294"/>
      <c r="X12" s="294"/>
      <c r="Y12" s="294"/>
      <c r="Z12" s="294"/>
      <c r="AA12" s="294"/>
      <c r="AB12" s="294"/>
      <c r="AC12" s="294"/>
      <c r="AD12" s="294"/>
      <c r="AE12" s="294"/>
      <c r="AF12" s="294"/>
      <c r="AG12" s="294"/>
      <c r="AH12" s="294"/>
      <c r="AI12" s="294"/>
      <c r="AJ12" s="294"/>
      <c r="AK12" s="294"/>
      <c r="AL12" s="294"/>
      <c r="AM12" s="294"/>
      <c r="AN12" s="294"/>
      <c r="AO12" s="294"/>
      <c r="AP12" s="294"/>
      <c r="AQ12" s="294"/>
      <c r="AR12" s="294"/>
      <c r="AS12" s="294"/>
      <c r="AT12" s="294"/>
      <c r="AU12" s="294"/>
      <c r="AV12" s="294"/>
      <c r="AW12" s="294"/>
      <c r="AX12" s="58"/>
    </row>
    <row r="13" spans="1:51" ht="3" customHeight="1" x14ac:dyDescent="0.25">
      <c r="A13" s="57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58"/>
    </row>
    <row r="14" spans="1:51" ht="9.75" customHeight="1" x14ac:dyDescent="0.25">
      <c r="A14" s="57"/>
      <c r="B14" s="279" t="s">
        <v>72</v>
      </c>
      <c r="C14" s="280"/>
      <c r="D14" s="280"/>
      <c r="E14" s="280"/>
      <c r="F14" s="280"/>
      <c r="G14" s="280"/>
      <c r="H14" s="280"/>
      <c r="I14" s="280"/>
      <c r="J14" s="280"/>
      <c r="K14" s="280"/>
      <c r="L14" s="281"/>
      <c r="M14" s="281"/>
      <c r="N14" s="281"/>
      <c r="O14" s="281"/>
      <c r="P14" s="281"/>
      <c r="Q14" s="281"/>
      <c r="R14" s="281"/>
      <c r="S14" s="281"/>
      <c r="T14" s="281"/>
      <c r="U14" s="281"/>
      <c r="V14" s="281"/>
      <c r="W14" s="281"/>
      <c r="X14" s="281"/>
      <c r="Y14" s="281"/>
      <c r="Z14" s="281"/>
      <c r="AA14" s="281"/>
      <c r="AB14" s="281"/>
      <c r="AC14" s="281"/>
      <c r="AD14" s="281"/>
      <c r="AE14" s="281"/>
      <c r="AF14" s="281"/>
      <c r="AG14" s="281"/>
      <c r="AH14" s="281"/>
      <c r="AI14" s="289"/>
      <c r="AJ14" s="279" t="s">
        <v>67</v>
      </c>
      <c r="AK14" s="280"/>
      <c r="AL14" s="280"/>
      <c r="AM14" s="280"/>
      <c r="AN14" s="280"/>
      <c r="AO14" s="290"/>
      <c r="AP14" s="290"/>
      <c r="AQ14" s="290"/>
      <c r="AR14" s="290"/>
      <c r="AS14" s="290"/>
      <c r="AT14" s="290"/>
      <c r="AU14" s="290"/>
      <c r="AV14" s="290"/>
      <c r="AW14" s="291"/>
      <c r="AX14" s="58"/>
    </row>
    <row r="15" spans="1:51" ht="9.75" customHeight="1" x14ac:dyDescent="0.25">
      <c r="A15" s="57"/>
      <c r="B15" s="279" t="s">
        <v>68</v>
      </c>
      <c r="C15" s="280"/>
      <c r="D15" s="280"/>
      <c r="E15" s="280"/>
      <c r="F15" s="280"/>
      <c r="G15" s="280"/>
      <c r="H15" s="280"/>
      <c r="I15" s="280"/>
      <c r="J15" s="280"/>
      <c r="K15" s="280"/>
      <c r="L15" s="281"/>
      <c r="M15" s="281"/>
      <c r="N15" s="281"/>
      <c r="O15" s="281"/>
      <c r="P15" s="281"/>
      <c r="Q15" s="281"/>
      <c r="R15" s="281"/>
      <c r="S15" s="281"/>
      <c r="T15" s="281"/>
      <c r="U15" s="281"/>
      <c r="V15" s="281"/>
      <c r="W15" s="281"/>
      <c r="X15" s="281"/>
      <c r="Y15" s="281"/>
      <c r="Z15" s="281"/>
      <c r="AA15" s="281"/>
      <c r="AB15" s="281"/>
      <c r="AC15" s="281"/>
      <c r="AD15" s="281"/>
      <c r="AE15" s="281"/>
      <c r="AF15" s="281"/>
      <c r="AG15" s="281"/>
      <c r="AH15" s="281"/>
      <c r="AI15" s="281"/>
      <c r="AJ15" s="282" t="s">
        <v>69</v>
      </c>
      <c r="AK15" s="283"/>
      <c r="AL15" s="283"/>
      <c r="AM15" s="283"/>
      <c r="AN15" s="283"/>
      <c r="AO15" s="283"/>
      <c r="AP15" s="283"/>
      <c r="AQ15" s="283"/>
      <c r="AR15" s="283"/>
      <c r="AS15" s="283"/>
      <c r="AT15" s="283"/>
      <c r="AU15" s="283"/>
      <c r="AV15" s="283"/>
      <c r="AW15" s="284"/>
      <c r="AX15" s="58"/>
    </row>
    <row r="16" spans="1:51" ht="9.75" customHeight="1" x14ac:dyDescent="0.25">
      <c r="A16" s="57"/>
      <c r="B16" s="279" t="s">
        <v>70</v>
      </c>
      <c r="C16" s="280"/>
      <c r="D16" s="280"/>
      <c r="E16" s="280"/>
      <c r="F16" s="280"/>
      <c r="G16" s="280"/>
      <c r="H16" s="280"/>
      <c r="I16" s="280"/>
      <c r="J16" s="280"/>
      <c r="K16" s="280"/>
      <c r="L16" s="281"/>
      <c r="M16" s="281"/>
      <c r="N16" s="281"/>
      <c r="O16" s="281"/>
      <c r="P16" s="281"/>
      <c r="Q16" s="281"/>
      <c r="R16" s="281"/>
      <c r="S16" s="281"/>
      <c r="T16" s="281"/>
      <c r="U16" s="281"/>
      <c r="V16" s="281"/>
      <c r="W16" s="281"/>
      <c r="X16" s="281"/>
      <c r="Y16" s="281"/>
      <c r="Z16" s="281"/>
      <c r="AA16" s="281"/>
      <c r="AB16" s="281"/>
      <c r="AC16" s="281"/>
      <c r="AD16" s="281"/>
      <c r="AE16" s="281"/>
      <c r="AF16" s="281"/>
      <c r="AG16" s="281"/>
      <c r="AH16" s="281"/>
      <c r="AI16" s="281"/>
      <c r="AJ16" s="285"/>
      <c r="AK16" s="286"/>
      <c r="AL16" s="286"/>
      <c r="AM16" s="286"/>
      <c r="AN16" s="286"/>
      <c r="AO16" s="286"/>
      <c r="AP16" s="286"/>
      <c r="AQ16" s="286"/>
      <c r="AR16" s="286"/>
      <c r="AS16" s="286"/>
      <c r="AT16" s="286"/>
      <c r="AU16" s="286"/>
      <c r="AV16" s="286"/>
      <c r="AW16" s="287"/>
      <c r="AX16" s="58"/>
    </row>
    <row r="17" spans="1:50" ht="3" customHeight="1" x14ac:dyDescent="0.25">
      <c r="A17" s="5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58"/>
    </row>
    <row r="18" spans="1:50" ht="9.75" customHeight="1" x14ac:dyDescent="0.25">
      <c r="A18" s="57"/>
      <c r="B18" s="279" t="s">
        <v>72</v>
      </c>
      <c r="C18" s="280"/>
      <c r="D18" s="280"/>
      <c r="E18" s="280"/>
      <c r="F18" s="280"/>
      <c r="G18" s="280"/>
      <c r="H18" s="280"/>
      <c r="I18" s="280"/>
      <c r="J18" s="280"/>
      <c r="K18" s="280"/>
      <c r="L18" s="281"/>
      <c r="M18" s="281"/>
      <c r="N18" s="281"/>
      <c r="O18" s="281"/>
      <c r="P18" s="281"/>
      <c r="Q18" s="281"/>
      <c r="R18" s="281"/>
      <c r="S18" s="281"/>
      <c r="T18" s="281"/>
      <c r="U18" s="281"/>
      <c r="V18" s="281"/>
      <c r="W18" s="281"/>
      <c r="X18" s="281"/>
      <c r="Y18" s="281"/>
      <c r="Z18" s="281"/>
      <c r="AA18" s="281"/>
      <c r="AB18" s="281"/>
      <c r="AC18" s="281"/>
      <c r="AD18" s="281"/>
      <c r="AE18" s="281"/>
      <c r="AF18" s="281"/>
      <c r="AG18" s="281"/>
      <c r="AH18" s="281"/>
      <c r="AI18" s="289"/>
      <c r="AJ18" s="279" t="s">
        <v>67</v>
      </c>
      <c r="AK18" s="280"/>
      <c r="AL18" s="280"/>
      <c r="AM18" s="280"/>
      <c r="AN18" s="280"/>
      <c r="AO18" s="290"/>
      <c r="AP18" s="290"/>
      <c r="AQ18" s="290"/>
      <c r="AR18" s="290"/>
      <c r="AS18" s="290"/>
      <c r="AT18" s="290"/>
      <c r="AU18" s="290"/>
      <c r="AV18" s="290"/>
      <c r="AW18" s="291"/>
      <c r="AX18" s="58"/>
    </row>
    <row r="19" spans="1:50" ht="9.75" customHeight="1" x14ac:dyDescent="0.25">
      <c r="A19" s="57"/>
      <c r="B19" s="279" t="s">
        <v>68</v>
      </c>
      <c r="C19" s="280"/>
      <c r="D19" s="280"/>
      <c r="E19" s="280"/>
      <c r="F19" s="280"/>
      <c r="G19" s="280"/>
      <c r="H19" s="280"/>
      <c r="I19" s="280"/>
      <c r="J19" s="280"/>
      <c r="K19" s="280"/>
      <c r="L19" s="281"/>
      <c r="M19" s="281"/>
      <c r="N19" s="281"/>
      <c r="O19" s="281"/>
      <c r="P19" s="281"/>
      <c r="Q19" s="281"/>
      <c r="R19" s="281"/>
      <c r="S19" s="281"/>
      <c r="T19" s="281"/>
      <c r="U19" s="281"/>
      <c r="V19" s="281"/>
      <c r="W19" s="281"/>
      <c r="X19" s="281"/>
      <c r="Y19" s="281"/>
      <c r="Z19" s="281"/>
      <c r="AA19" s="281"/>
      <c r="AB19" s="281"/>
      <c r="AC19" s="281"/>
      <c r="AD19" s="281"/>
      <c r="AE19" s="281"/>
      <c r="AF19" s="281"/>
      <c r="AG19" s="281"/>
      <c r="AH19" s="281"/>
      <c r="AI19" s="281"/>
      <c r="AJ19" s="282" t="s">
        <v>69</v>
      </c>
      <c r="AK19" s="283"/>
      <c r="AL19" s="283"/>
      <c r="AM19" s="283"/>
      <c r="AN19" s="283"/>
      <c r="AO19" s="283"/>
      <c r="AP19" s="283"/>
      <c r="AQ19" s="283"/>
      <c r="AR19" s="283"/>
      <c r="AS19" s="283"/>
      <c r="AT19" s="283"/>
      <c r="AU19" s="283"/>
      <c r="AV19" s="283"/>
      <c r="AW19" s="284"/>
      <c r="AX19" s="58"/>
    </row>
    <row r="20" spans="1:50" ht="9.75" customHeight="1" x14ac:dyDescent="0.25">
      <c r="A20" s="57"/>
      <c r="B20" s="279" t="s">
        <v>70</v>
      </c>
      <c r="C20" s="280"/>
      <c r="D20" s="280"/>
      <c r="E20" s="280"/>
      <c r="F20" s="280"/>
      <c r="G20" s="280"/>
      <c r="H20" s="280"/>
      <c r="I20" s="280"/>
      <c r="J20" s="280"/>
      <c r="K20" s="280"/>
      <c r="L20" s="281"/>
      <c r="M20" s="281"/>
      <c r="N20" s="281"/>
      <c r="O20" s="281"/>
      <c r="P20" s="281"/>
      <c r="Q20" s="281"/>
      <c r="R20" s="281"/>
      <c r="S20" s="281"/>
      <c r="T20" s="281"/>
      <c r="U20" s="281"/>
      <c r="V20" s="281"/>
      <c r="W20" s="281"/>
      <c r="X20" s="281"/>
      <c r="Y20" s="281"/>
      <c r="Z20" s="281"/>
      <c r="AA20" s="281"/>
      <c r="AB20" s="281"/>
      <c r="AC20" s="281"/>
      <c r="AD20" s="281"/>
      <c r="AE20" s="281"/>
      <c r="AF20" s="281"/>
      <c r="AG20" s="281"/>
      <c r="AH20" s="281"/>
      <c r="AI20" s="281"/>
      <c r="AJ20" s="285"/>
      <c r="AK20" s="286"/>
      <c r="AL20" s="286"/>
      <c r="AM20" s="286"/>
      <c r="AN20" s="286"/>
      <c r="AO20" s="286"/>
      <c r="AP20" s="286"/>
      <c r="AQ20" s="286"/>
      <c r="AR20" s="286"/>
      <c r="AS20" s="286"/>
      <c r="AT20" s="286"/>
      <c r="AU20" s="286"/>
      <c r="AV20" s="286"/>
      <c r="AW20" s="287"/>
      <c r="AX20" s="58"/>
    </row>
    <row r="21" spans="1:50" ht="3" customHeight="1" x14ac:dyDescent="0.25">
      <c r="A21" s="5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58"/>
    </row>
    <row r="22" spans="1:50" ht="9.75" customHeight="1" x14ac:dyDescent="0.25">
      <c r="A22" s="57"/>
      <c r="B22" s="279" t="s">
        <v>72</v>
      </c>
      <c r="C22" s="280"/>
      <c r="D22" s="280"/>
      <c r="E22" s="280"/>
      <c r="F22" s="280"/>
      <c r="G22" s="280"/>
      <c r="H22" s="280"/>
      <c r="I22" s="280"/>
      <c r="J22" s="280"/>
      <c r="K22" s="280"/>
      <c r="L22" s="281"/>
      <c r="M22" s="281"/>
      <c r="N22" s="281"/>
      <c r="O22" s="281"/>
      <c r="P22" s="281"/>
      <c r="Q22" s="281"/>
      <c r="R22" s="281"/>
      <c r="S22" s="281"/>
      <c r="T22" s="281"/>
      <c r="U22" s="281"/>
      <c r="V22" s="281"/>
      <c r="W22" s="281"/>
      <c r="X22" s="281"/>
      <c r="Y22" s="281"/>
      <c r="Z22" s="281"/>
      <c r="AA22" s="281"/>
      <c r="AB22" s="281"/>
      <c r="AC22" s="281"/>
      <c r="AD22" s="281"/>
      <c r="AE22" s="281"/>
      <c r="AF22" s="281"/>
      <c r="AG22" s="281"/>
      <c r="AH22" s="281"/>
      <c r="AI22" s="289"/>
      <c r="AJ22" s="279" t="s">
        <v>67</v>
      </c>
      <c r="AK22" s="280"/>
      <c r="AL22" s="280"/>
      <c r="AM22" s="280"/>
      <c r="AN22" s="280"/>
      <c r="AO22" s="290"/>
      <c r="AP22" s="290"/>
      <c r="AQ22" s="290"/>
      <c r="AR22" s="290"/>
      <c r="AS22" s="290"/>
      <c r="AT22" s="290"/>
      <c r="AU22" s="290"/>
      <c r="AV22" s="290"/>
      <c r="AW22" s="291"/>
      <c r="AX22" s="58"/>
    </row>
    <row r="23" spans="1:50" ht="9.75" customHeight="1" x14ac:dyDescent="0.25">
      <c r="A23" s="57"/>
      <c r="B23" s="279" t="s">
        <v>68</v>
      </c>
      <c r="C23" s="280"/>
      <c r="D23" s="280"/>
      <c r="E23" s="280"/>
      <c r="F23" s="280"/>
      <c r="G23" s="280"/>
      <c r="H23" s="280"/>
      <c r="I23" s="280"/>
      <c r="J23" s="280"/>
      <c r="K23" s="280"/>
      <c r="L23" s="281"/>
      <c r="M23" s="281"/>
      <c r="N23" s="281"/>
      <c r="O23" s="281"/>
      <c r="P23" s="281"/>
      <c r="Q23" s="281"/>
      <c r="R23" s="281"/>
      <c r="S23" s="281"/>
      <c r="T23" s="281"/>
      <c r="U23" s="281"/>
      <c r="V23" s="281"/>
      <c r="W23" s="281"/>
      <c r="X23" s="281"/>
      <c r="Y23" s="281"/>
      <c r="Z23" s="281"/>
      <c r="AA23" s="281"/>
      <c r="AB23" s="281"/>
      <c r="AC23" s="281"/>
      <c r="AD23" s="281"/>
      <c r="AE23" s="281"/>
      <c r="AF23" s="281"/>
      <c r="AG23" s="281"/>
      <c r="AH23" s="281"/>
      <c r="AI23" s="281"/>
      <c r="AJ23" s="282" t="s">
        <v>69</v>
      </c>
      <c r="AK23" s="283"/>
      <c r="AL23" s="283"/>
      <c r="AM23" s="283"/>
      <c r="AN23" s="283"/>
      <c r="AO23" s="283"/>
      <c r="AP23" s="283"/>
      <c r="AQ23" s="283"/>
      <c r="AR23" s="283"/>
      <c r="AS23" s="283"/>
      <c r="AT23" s="283"/>
      <c r="AU23" s="283"/>
      <c r="AV23" s="283"/>
      <c r="AW23" s="284"/>
      <c r="AX23" s="58"/>
    </row>
    <row r="24" spans="1:50" ht="9.75" customHeight="1" x14ac:dyDescent="0.25">
      <c r="A24" s="57"/>
      <c r="B24" s="279" t="s">
        <v>70</v>
      </c>
      <c r="C24" s="280"/>
      <c r="D24" s="280"/>
      <c r="E24" s="280"/>
      <c r="F24" s="280"/>
      <c r="G24" s="280"/>
      <c r="H24" s="280"/>
      <c r="I24" s="280"/>
      <c r="J24" s="280"/>
      <c r="K24" s="280"/>
      <c r="L24" s="281"/>
      <c r="M24" s="281"/>
      <c r="N24" s="281"/>
      <c r="O24" s="281"/>
      <c r="P24" s="281"/>
      <c r="Q24" s="281"/>
      <c r="R24" s="281"/>
      <c r="S24" s="281"/>
      <c r="T24" s="281"/>
      <c r="U24" s="281"/>
      <c r="V24" s="281"/>
      <c r="W24" s="281"/>
      <c r="X24" s="281"/>
      <c r="Y24" s="281"/>
      <c r="Z24" s="281"/>
      <c r="AA24" s="281"/>
      <c r="AB24" s="281"/>
      <c r="AC24" s="281"/>
      <c r="AD24" s="281"/>
      <c r="AE24" s="281"/>
      <c r="AF24" s="281"/>
      <c r="AG24" s="281"/>
      <c r="AH24" s="281"/>
      <c r="AI24" s="281"/>
      <c r="AJ24" s="285"/>
      <c r="AK24" s="286"/>
      <c r="AL24" s="286"/>
      <c r="AM24" s="286"/>
      <c r="AN24" s="286"/>
      <c r="AO24" s="286"/>
      <c r="AP24" s="286"/>
      <c r="AQ24" s="286"/>
      <c r="AR24" s="286"/>
      <c r="AS24" s="286"/>
      <c r="AT24" s="286"/>
      <c r="AU24" s="286"/>
      <c r="AV24" s="286"/>
      <c r="AW24" s="287"/>
      <c r="AX24" s="58"/>
    </row>
    <row r="25" spans="1:50" ht="3" customHeight="1" x14ac:dyDescent="0.25">
      <c r="A25" s="5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58"/>
    </row>
    <row r="26" spans="1:50" ht="9.75" customHeight="1" x14ac:dyDescent="0.25">
      <c r="A26" s="57"/>
      <c r="B26" s="279" t="s">
        <v>72</v>
      </c>
      <c r="C26" s="280"/>
      <c r="D26" s="280"/>
      <c r="E26" s="280"/>
      <c r="F26" s="280"/>
      <c r="G26" s="280"/>
      <c r="H26" s="280"/>
      <c r="I26" s="280"/>
      <c r="J26" s="280"/>
      <c r="K26" s="280"/>
      <c r="L26" s="281"/>
      <c r="M26" s="281"/>
      <c r="N26" s="281"/>
      <c r="O26" s="281"/>
      <c r="P26" s="281"/>
      <c r="Q26" s="281"/>
      <c r="R26" s="281"/>
      <c r="S26" s="281"/>
      <c r="T26" s="281"/>
      <c r="U26" s="281"/>
      <c r="V26" s="281"/>
      <c r="W26" s="281"/>
      <c r="X26" s="281"/>
      <c r="Y26" s="281"/>
      <c r="Z26" s="281"/>
      <c r="AA26" s="281"/>
      <c r="AB26" s="281"/>
      <c r="AC26" s="281"/>
      <c r="AD26" s="281"/>
      <c r="AE26" s="281"/>
      <c r="AF26" s="281"/>
      <c r="AG26" s="281"/>
      <c r="AH26" s="281"/>
      <c r="AI26" s="289"/>
      <c r="AJ26" s="279" t="s">
        <v>67</v>
      </c>
      <c r="AK26" s="280"/>
      <c r="AL26" s="280"/>
      <c r="AM26" s="280"/>
      <c r="AN26" s="280"/>
      <c r="AO26" s="290"/>
      <c r="AP26" s="290"/>
      <c r="AQ26" s="290"/>
      <c r="AR26" s="290"/>
      <c r="AS26" s="290"/>
      <c r="AT26" s="290"/>
      <c r="AU26" s="290"/>
      <c r="AV26" s="290"/>
      <c r="AW26" s="291"/>
      <c r="AX26" s="58"/>
    </row>
    <row r="27" spans="1:50" ht="9.75" customHeight="1" x14ac:dyDescent="0.25">
      <c r="A27" s="57"/>
      <c r="B27" s="279" t="s">
        <v>68</v>
      </c>
      <c r="C27" s="280"/>
      <c r="D27" s="280"/>
      <c r="E27" s="280"/>
      <c r="F27" s="280"/>
      <c r="G27" s="280"/>
      <c r="H27" s="280"/>
      <c r="I27" s="280"/>
      <c r="J27" s="280"/>
      <c r="K27" s="280"/>
      <c r="L27" s="281"/>
      <c r="M27" s="281"/>
      <c r="N27" s="281"/>
      <c r="O27" s="281"/>
      <c r="P27" s="281"/>
      <c r="Q27" s="281"/>
      <c r="R27" s="281"/>
      <c r="S27" s="281"/>
      <c r="T27" s="281"/>
      <c r="U27" s="281"/>
      <c r="V27" s="281"/>
      <c r="W27" s="281"/>
      <c r="X27" s="281"/>
      <c r="Y27" s="281"/>
      <c r="Z27" s="281"/>
      <c r="AA27" s="281"/>
      <c r="AB27" s="281"/>
      <c r="AC27" s="281"/>
      <c r="AD27" s="281"/>
      <c r="AE27" s="281"/>
      <c r="AF27" s="281"/>
      <c r="AG27" s="281"/>
      <c r="AH27" s="281"/>
      <c r="AI27" s="281"/>
      <c r="AJ27" s="282" t="s">
        <v>69</v>
      </c>
      <c r="AK27" s="283"/>
      <c r="AL27" s="283"/>
      <c r="AM27" s="283"/>
      <c r="AN27" s="283"/>
      <c r="AO27" s="283"/>
      <c r="AP27" s="283"/>
      <c r="AQ27" s="283"/>
      <c r="AR27" s="283"/>
      <c r="AS27" s="283"/>
      <c r="AT27" s="283"/>
      <c r="AU27" s="283"/>
      <c r="AV27" s="283"/>
      <c r="AW27" s="284"/>
      <c r="AX27" s="58"/>
    </row>
    <row r="28" spans="1:50" ht="9.75" customHeight="1" x14ac:dyDescent="0.25">
      <c r="A28" s="57"/>
      <c r="B28" s="279" t="s">
        <v>70</v>
      </c>
      <c r="C28" s="280"/>
      <c r="D28" s="280"/>
      <c r="E28" s="280"/>
      <c r="F28" s="280"/>
      <c r="G28" s="280"/>
      <c r="H28" s="280"/>
      <c r="I28" s="280"/>
      <c r="J28" s="280"/>
      <c r="K28" s="280"/>
      <c r="L28" s="281"/>
      <c r="M28" s="281"/>
      <c r="N28" s="281"/>
      <c r="O28" s="281"/>
      <c r="P28" s="281"/>
      <c r="Q28" s="281"/>
      <c r="R28" s="281"/>
      <c r="S28" s="281"/>
      <c r="T28" s="281"/>
      <c r="U28" s="281"/>
      <c r="V28" s="281"/>
      <c r="W28" s="281"/>
      <c r="X28" s="281"/>
      <c r="Y28" s="281"/>
      <c r="Z28" s="281"/>
      <c r="AA28" s="281"/>
      <c r="AB28" s="281"/>
      <c r="AC28" s="281"/>
      <c r="AD28" s="281"/>
      <c r="AE28" s="281"/>
      <c r="AF28" s="281"/>
      <c r="AG28" s="281"/>
      <c r="AH28" s="281"/>
      <c r="AI28" s="281"/>
      <c r="AJ28" s="285"/>
      <c r="AK28" s="286"/>
      <c r="AL28" s="286"/>
      <c r="AM28" s="286"/>
      <c r="AN28" s="286"/>
      <c r="AO28" s="286"/>
      <c r="AP28" s="286"/>
      <c r="AQ28" s="286"/>
      <c r="AR28" s="286"/>
      <c r="AS28" s="286"/>
      <c r="AT28" s="286"/>
      <c r="AU28" s="286"/>
      <c r="AV28" s="286"/>
      <c r="AW28" s="287"/>
      <c r="AX28" s="58"/>
    </row>
    <row r="29" spans="1:50" ht="3" customHeight="1" x14ac:dyDescent="0.25">
      <c r="A29" s="5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58"/>
    </row>
    <row r="30" spans="1:50" ht="9.75" customHeight="1" x14ac:dyDescent="0.25">
      <c r="A30" s="57"/>
      <c r="B30" s="279" t="s">
        <v>72</v>
      </c>
      <c r="C30" s="280"/>
      <c r="D30" s="280"/>
      <c r="E30" s="280"/>
      <c r="F30" s="280"/>
      <c r="G30" s="280"/>
      <c r="H30" s="280"/>
      <c r="I30" s="280"/>
      <c r="J30" s="280"/>
      <c r="K30" s="280"/>
      <c r="L30" s="281"/>
      <c r="M30" s="281"/>
      <c r="N30" s="281"/>
      <c r="O30" s="281"/>
      <c r="P30" s="281"/>
      <c r="Q30" s="281"/>
      <c r="R30" s="281"/>
      <c r="S30" s="281"/>
      <c r="T30" s="281"/>
      <c r="U30" s="281"/>
      <c r="V30" s="281"/>
      <c r="W30" s="281"/>
      <c r="X30" s="281"/>
      <c r="Y30" s="281"/>
      <c r="Z30" s="281"/>
      <c r="AA30" s="281"/>
      <c r="AB30" s="281"/>
      <c r="AC30" s="281"/>
      <c r="AD30" s="281"/>
      <c r="AE30" s="281"/>
      <c r="AF30" s="281"/>
      <c r="AG30" s="281"/>
      <c r="AH30" s="281"/>
      <c r="AI30" s="289"/>
      <c r="AJ30" s="279" t="s">
        <v>67</v>
      </c>
      <c r="AK30" s="280"/>
      <c r="AL30" s="280"/>
      <c r="AM30" s="280"/>
      <c r="AN30" s="280"/>
      <c r="AO30" s="290"/>
      <c r="AP30" s="290"/>
      <c r="AQ30" s="290"/>
      <c r="AR30" s="290"/>
      <c r="AS30" s="290"/>
      <c r="AT30" s="290"/>
      <c r="AU30" s="290"/>
      <c r="AV30" s="290"/>
      <c r="AW30" s="291"/>
      <c r="AX30" s="58"/>
    </row>
    <row r="31" spans="1:50" ht="9.75" customHeight="1" x14ac:dyDescent="0.25">
      <c r="A31" s="57"/>
      <c r="B31" s="279" t="s">
        <v>68</v>
      </c>
      <c r="C31" s="280"/>
      <c r="D31" s="280"/>
      <c r="E31" s="280"/>
      <c r="F31" s="280"/>
      <c r="G31" s="280"/>
      <c r="H31" s="280"/>
      <c r="I31" s="280"/>
      <c r="J31" s="280"/>
      <c r="K31" s="280"/>
      <c r="L31" s="281"/>
      <c r="M31" s="281"/>
      <c r="N31" s="281"/>
      <c r="O31" s="281"/>
      <c r="P31" s="281"/>
      <c r="Q31" s="281"/>
      <c r="R31" s="281"/>
      <c r="S31" s="281"/>
      <c r="T31" s="281"/>
      <c r="U31" s="281"/>
      <c r="V31" s="281"/>
      <c r="W31" s="281"/>
      <c r="X31" s="281"/>
      <c r="Y31" s="281"/>
      <c r="Z31" s="281"/>
      <c r="AA31" s="281"/>
      <c r="AB31" s="281"/>
      <c r="AC31" s="281"/>
      <c r="AD31" s="281"/>
      <c r="AE31" s="281"/>
      <c r="AF31" s="281"/>
      <c r="AG31" s="281"/>
      <c r="AH31" s="281"/>
      <c r="AI31" s="281"/>
      <c r="AJ31" s="282" t="s">
        <v>69</v>
      </c>
      <c r="AK31" s="283"/>
      <c r="AL31" s="283"/>
      <c r="AM31" s="283"/>
      <c r="AN31" s="283"/>
      <c r="AO31" s="283"/>
      <c r="AP31" s="283"/>
      <c r="AQ31" s="283"/>
      <c r="AR31" s="283"/>
      <c r="AS31" s="283"/>
      <c r="AT31" s="283"/>
      <c r="AU31" s="283"/>
      <c r="AV31" s="283"/>
      <c r="AW31" s="284"/>
      <c r="AX31" s="58"/>
    </row>
    <row r="32" spans="1:50" ht="9.75" customHeight="1" x14ac:dyDescent="0.25">
      <c r="A32" s="57"/>
      <c r="B32" s="279" t="s">
        <v>70</v>
      </c>
      <c r="C32" s="280"/>
      <c r="D32" s="280"/>
      <c r="E32" s="280"/>
      <c r="F32" s="280"/>
      <c r="G32" s="280"/>
      <c r="H32" s="280"/>
      <c r="I32" s="280"/>
      <c r="J32" s="280"/>
      <c r="K32" s="280"/>
      <c r="L32" s="281"/>
      <c r="M32" s="281"/>
      <c r="N32" s="281"/>
      <c r="O32" s="281"/>
      <c r="P32" s="281"/>
      <c r="Q32" s="281"/>
      <c r="R32" s="281"/>
      <c r="S32" s="281"/>
      <c r="T32" s="281"/>
      <c r="U32" s="281"/>
      <c r="V32" s="281"/>
      <c r="W32" s="281"/>
      <c r="X32" s="281"/>
      <c r="Y32" s="281"/>
      <c r="Z32" s="281"/>
      <c r="AA32" s="281"/>
      <c r="AB32" s="281"/>
      <c r="AC32" s="281"/>
      <c r="AD32" s="281"/>
      <c r="AE32" s="281"/>
      <c r="AF32" s="281"/>
      <c r="AG32" s="281"/>
      <c r="AH32" s="281"/>
      <c r="AI32" s="281"/>
      <c r="AJ32" s="285"/>
      <c r="AK32" s="286"/>
      <c r="AL32" s="286"/>
      <c r="AM32" s="286"/>
      <c r="AN32" s="286"/>
      <c r="AO32" s="286"/>
      <c r="AP32" s="286"/>
      <c r="AQ32" s="286"/>
      <c r="AR32" s="286"/>
      <c r="AS32" s="286"/>
      <c r="AT32" s="286"/>
      <c r="AU32" s="286"/>
      <c r="AV32" s="286"/>
      <c r="AW32" s="287"/>
      <c r="AX32" s="58"/>
    </row>
    <row r="33" spans="1:50" ht="3" customHeight="1" x14ac:dyDescent="0.25">
      <c r="A33" s="5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58"/>
    </row>
    <row r="34" spans="1:50" ht="9.75" customHeight="1" x14ac:dyDescent="0.25">
      <c r="A34" s="57"/>
      <c r="B34" s="279" t="s">
        <v>72</v>
      </c>
      <c r="C34" s="280"/>
      <c r="D34" s="280"/>
      <c r="E34" s="280"/>
      <c r="F34" s="280"/>
      <c r="G34" s="280"/>
      <c r="H34" s="280"/>
      <c r="I34" s="280"/>
      <c r="J34" s="280"/>
      <c r="K34" s="280"/>
      <c r="L34" s="281"/>
      <c r="M34" s="281"/>
      <c r="N34" s="281"/>
      <c r="O34" s="281"/>
      <c r="P34" s="281"/>
      <c r="Q34" s="281"/>
      <c r="R34" s="281"/>
      <c r="S34" s="281"/>
      <c r="T34" s="281"/>
      <c r="U34" s="281"/>
      <c r="V34" s="281"/>
      <c r="W34" s="281"/>
      <c r="X34" s="281"/>
      <c r="Y34" s="281"/>
      <c r="Z34" s="281"/>
      <c r="AA34" s="281"/>
      <c r="AB34" s="281"/>
      <c r="AC34" s="281"/>
      <c r="AD34" s="281"/>
      <c r="AE34" s="281"/>
      <c r="AF34" s="281"/>
      <c r="AG34" s="281"/>
      <c r="AH34" s="281"/>
      <c r="AI34" s="289"/>
      <c r="AJ34" s="279" t="s">
        <v>67</v>
      </c>
      <c r="AK34" s="280"/>
      <c r="AL34" s="280"/>
      <c r="AM34" s="280"/>
      <c r="AN34" s="280"/>
      <c r="AO34" s="290"/>
      <c r="AP34" s="290"/>
      <c r="AQ34" s="290"/>
      <c r="AR34" s="290"/>
      <c r="AS34" s="290"/>
      <c r="AT34" s="290"/>
      <c r="AU34" s="290"/>
      <c r="AV34" s="290"/>
      <c r="AW34" s="291"/>
      <c r="AX34" s="58"/>
    </row>
    <row r="35" spans="1:50" ht="9.75" customHeight="1" x14ac:dyDescent="0.25">
      <c r="A35" s="57"/>
      <c r="B35" s="279" t="s">
        <v>68</v>
      </c>
      <c r="C35" s="280"/>
      <c r="D35" s="280"/>
      <c r="E35" s="280"/>
      <c r="F35" s="280"/>
      <c r="G35" s="280"/>
      <c r="H35" s="280"/>
      <c r="I35" s="280"/>
      <c r="J35" s="280"/>
      <c r="K35" s="280"/>
      <c r="L35" s="281"/>
      <c r="M35" s="281"/>
      <c r="N35" s="281"/>
      <c r="O35" s="281"/>
      <c r="P35" s="281"/>
      <c r="Q35" s="281"/>
      <c r="R35" s="281"/>
      <c r="S35" s="281"/>
      <c r="T35" s="281"/>
      <c r="U35" s="281"/>
      <c r="V35" s="281"/>
      <c r="W35" s="281"/>
      <c r="X35" s="281"/>
      <c r="Y35" s="281"/>
      <c r="Z35" s="281"/>
      <c r="AA35" s="281"/>
      <c r="AB35" s="281"/>
      <c r="AC35" s="281"/>
      <c r="AD35" s="281"/>
      <c r="AE35" s="281"/>
      <c r="AF35" s="281"/>
      <c r="AG35" s="281"/>
      <c r="AH35" s="281"/>
      <c r="AI35" s="281"/>
      <c r="AJ35" s="282" t="s">
        <v>69</v>
      </c>
      <c r="AK35" s="283"/>
      <c r="AL35" s="283"/>
      <c r="AM35" s="283"/>
      <c r="AN35" s="283"/>
      <c r="AO35" s="283"/>
      <c r="AP35" s="283"/>
      <c r="AQ35" s="283"/>
      <c r="AR35" s="283"/>
      <c r="AS35" s="283"/>
      <c r="AT35" s="283"/>
      <c r="AU35" s="283"/>
      <c r="AV35" s="283"/>
      <c r="AW35" s="284"/>
      <c r="AX35" s="58"/>
    </row>
    <row r="36" spans="1:50" ht="9.75" customHeight="1" x14ac:dyDescent="0.25">
      <c r="A36" s="57"/>
      <c r="B36" s="279" t="s">
        <v>70</v>
      </c>
      <c r="C36" s="280"/>
      <c r="D36" s="280"/>
      <c r="E36" s="280"/>
      <c r="F36" s="280"/>
      <c r="G36" s="280"/>
      <c r="H36" s="280"/>
      <c r="I36" s="280"/>
      <c r="J36" s="280"/>
      <c r="K36" s="280"/>
      <c r="L36" s="281"/>
      <c r="M36" s="281"/>
      <c r="N36" s="281"/>
      <c r="O36" s="281"/>
      <c r="P36" s="281"/>
      <c r="Q36" s="281"/>
      <c r="R36" s="281"/>
      <c r="S36" s="281"/>
      <c r="T36" s="281"/>
      <c r="U36" s="281"/>
      <c r="V36" s="281"/>
      <c r="W36" s="281"/>
      <c r="X36" s="281"/>
      <c r="Y36" s="281"/>
      <c r="Z36" s="281"/>
      <c r="AA36" s="281"/>
      <c r="AB36" s="281"/>
      <c r="AC36" s="281"/>
      <c r="AD36" s="281"/>
      <c r="AE36" s="281"/>
      <c r="AF36" s="281"/>
      <c r="AG36" s="281"/>
      <c r="AH36" s="281"/>
      <c r="AI36" s="281"/>
      <c r="AJ36" s="285"/>
      <c r="AK36" s="286"/>
      <c r="AL36" s="286"/>
      <c r="AM36" s="286"/>
      <c r="AN36" s="286"/>
      <c r="AO36" s="286"/>
      <c r="AP36" s="286"/>
      <c r="AQ36" s="286"/>
      <c r="AR36" s="286"/>
      <c r="AS36" s="286"/>
      <c r="AT36" s="286"/>
      <c r="AU36" s="286"/>
      <c r="AV36" s="286"/>
      <c r="AW36" s="287"/>
      <c r="AX36" s="58"/>
    </row>
    <row r="37" spans="1:50" ht="3" customHeight="1" x14ac:dyDescent="0.25">
      <c r="A37" s="5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58"/>
    </row>
    <row r="38" spans="1:50" ht="9.75" customHeight="1" x14ac:dyDescent="0.25">
      <c r="A38" s="57"/>
      <c r="B38" s="279" t="s">
        <v>72</v>
      </c>
      <c r="C38" s="280"/>
      <c r="D38" s="280"/>
      <c r="E38" s="280"/>
      <c r="F38" s="280"/>
      <c r="G38" s="280"/>
      <c r="H38" s="280"/>
      <c r="I38" s="280"/>
      <c r="J38" s="280"/>
      <c r="K38" s="280"/>
      <c r="L38" s="281"/>
      <c r="M38" s="281"/>
      <c r="N38" s="281"/>
      <c r="O38" s="281"/>
      <c r="P38" s="281"/>
      <c r="Q38" s="281"/>
      <c r="R38" s="281"/>
      <c r="S38" s="281"/>
      <c r="T38" s="281"/>
      <c r="U38" s="281"/>
      <c r="V38" s="281"/>
      <c r="W38" s="281"/>
      <c r="X38" s="281"/>
      <c r="Y38" s="281"/>
      <c r="Z38" s="281"/>
      <c r="AA38" s="281"/>
      <c r="AB38" s="281"/>
      <c r="AC38" s="281"/>
      <c r="AD38" s="281"/>
      <c r="AE38" s="281"/>
      <c r="AF38" s="281"/>
      <c r="AG38" s="281"/>
      <c r="AH38" s="281"/>
      <c r="AI38" s="289"/>
      <c r="AJ38" s="279" t="s">
        <v>67</v>
      </c>
      <c r="AK38" s="280"/>
      <c r="AL38" s="280"/>
      <c r="AM38" s="280"/>
      <c r="AN38" s="280"/>
      <c r="AO38" s="290"/>
      <c r="AP38" s="290"/>
      <c r="AQ38" s="290"/>
      <c r="AR38" s="290"/>
      <c r="AS38" s="290"/>
      <c r="AT38" s="290"/>
      <c r="AU38" s="290"/>
      <c r="AV38" s="290"/>
      <c r="AW38" s="291"/>
      <c r="AX38" s="58"/>
    </row>
    <row r="39" spans="1:50" ht="9.75" customHeight="1" x14ac:dyDescent="0.25">
      <c r="A39" s="57"/>
      <c r="B39" s="279" t="s">
        <v>68</v>
      </c>
      <c r="C39" s="280"/>
      <c r="D39" s="280"/>
      <c r="E39" s="280"/>
      <c r="F39" s="280"/>
      <c r="G39" s="280"/>
      <c r="H39" s="280"/>
      <c r="I39" s="280"/>
      <c r="J39" s="280"/>
      <c r="K39" s="280"/>
      <c r="L39" s="281"/>
      <c r="M39" s="281"/>
      <c r="N39" s="281"/>
      <c r="O39" s="281"/>
      <c r="P39" s="281"/>
      <c r="Q39" s="281"/>
      <c r="R39" s="281"/>
      <c r="S39" s="281"/>
      <c r="T39" s="281"/>
      <c r="U39" s="281"/>
      <c r="V39" s="281"/>
      <c r="W39" s="281"/>
      <c r="X39" s="281"/>
      <c r="Y39" s="281"/>
      <c r="Z39" s="281"/>
      <c r="AA39" s="281"/>
      <c r="AB39" s="281"/>
      <c r="AC39" s="281"/>
      <c r="AD39" s="281"/>
      <c r="AE39" s="281"/>
      <c r="AF39" s="281"/>
      <c r="AG39" s="281"/>
      <c r="AH39" s="281"/>
      <c r="AI39" s="281"/>
      <c r="AJ39" s="282" t="s">
        <v>69</v>
      </c>
      <c r="AK39" s="283"/>
      <c r="AL39" s="283"/>
      <c r="AM39" s="283"/>
      <c r="AN39" s="283"/>
      <c r="AO39" s="283"/>
      <c r="AP39" s="283"/>
      <c r="AQ39" s="283"/>
      <c r="AR39" s="283"/>
      <c r="AS39" s="283"/>
      <c r="AT39" s="283"/>
      <c r="AU39" s="283"/>
      <c r="AV39" s="283"/>
      <c r="AW39" s="284"/>
      <c r="AX39" s="58"/>
    </row>
    <row r="40" spans="1:50" ht="9.75" customHeight="1" x14ac:dyDescent="0.25">
      <c r="A40" s="57"/>
      <c r="B40" s="279" t="s">
        <v>70</v>
      </c>
      <c r="C40" s="280"/>
      <c r="D40" s="280"/>
      <c r="E40" s="280"/>
      <c r="F40" s="280"/>
      <c r="G40" s="280"/>
      <c r="H40" s="280"/>
      <c r="I40" s="280"/>
      <c r="J40" s="280"/>
      <c r="K40" s="280"/>
      <c r="L40" s="281"/>
      <c r="M40" s="281"/>
      <c r="N40" s="281"/>
      <c r="O40" s="281"/>
      <c r="P40" s="281"/>
      <c r="Q40" s="281"/>
      <c r="R40" s="281"/>
      <c r="S40" s="281"/>
      <c r="T40" s="281"/>
      <c r="U40" s="281"/>
      <c r="V40" s="281"/>
      <c r="W40" s="281"/>
      <c r="X40" s="281"/>
      <c r="Y40" s="281"/>
      <c r="Z40" s="281"/>
      <c r="AA40" s="281"/>
      <c r="AB40" s="281"/>
      <c r="AC40" s="281"/>
      <c r="AD40" s="281"/>
      <c r="AE40" s="281"/>
      <c r="AF40" s="281"/>
      <c r="AG40" s="281"/>
      <c r="AH40" s="281"/>
      <c r="AI40" s="281"/>
      <c r="AJ40" s="285"/>
      <c r="AK40" s="286"/>
      <c r="AL40" s="286"/>
      <c r="AM40" s="286"/>
      <c r="AN40" s="286"/>
      <c r="AO40" s="286"/>
      <c r="AP40" s="286"/>
      <c r="AQ40" s="286"/>
      <c r="AR40" s="286"/>
      <c r="AS40" s="286"/>
      <c r="AT40" s="286"/>
      <c r="AU40" s="286"/>
      <c r="AV40" s="286"/>
      <c r="AW40" s="287"/>
      <c r="AX40" s="58"/>
    </row>
    <row r="41" spans="1:50" ht="3" customHeight="1" x14ac:dyDescent="0.25">
      <c r="A41" s="5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58"/>
    </row>
    <row r="42" spans="1:50" ht="9.75" customHeight="1" x14ac:dyDescent="0.25">
      <c r="A42" s="57"/>
      <c r="B42" s="279" t="s">
        <v>72</v>
      </c>
      <c r="C42" s="280"/>
      <c r="D42" s="280"/>
      <c r="E42" s="280"/>
      <c r="F42" s="280"/>
      <c r="G42" s="280"/>
      <c r="H42" s="280"/>
      <c r="I42" s="280"/>
      <c r="J42" s="280"/>
      <c r="K42" s="280"/>
      <c r="L42" s="281"/>
      <c r="M42" s="281"/>
      <c r="N42" s="281"/>
      <c r="O42" s="281"/>
      <c r="P42" s="281"/>
      <c r="Q42" s="281"/>
      <c r="R42" s="281"/>
      <c r="S42" s="281"/>
      <c r="T42" s="281"/>
      <c r="U42" s="281"/>
      <c r="V42" s="281"/>
      <c r="W42" s="281"/>
      <c r="X42" s="281"/>
      <c r="Y42" s="281"/>
      <c r="Z42" s="281"/>
      <c r="AA42" s="281"/>
      <c r="AB42" s="281"/>
      <c r="AC42" s="281"/>
      <c r="AD42" s="281"/>
      <c r="AE42" s="281"/>
      <c r="AF42" s="281"/>
      <c r="AG42" s="281"/>
      <c r="AH42" s="281"/>
      <c r="AI42" s="289"/>
      <c r="AJ42" s="279" t="s">
        <v>67</v>
      </c>
      <c r="AK42" s="280"/>
      <c r="AL42" s="280"/>
      <c r="AM42" s="280"/>
      <c r="AN42" s="280"/>
      <c r="AO42" s="290"/>
      <c r="AP42" s="290"/>
      <c r="AQ42" s="290"/>
      <c r="AR42" s="290"/>
      <c r="AS42" s="290"/>
      <c r="AT42" s="290"/>
      <c r="AU42" s="290"/>
      <c r="AV42" s="290"/>
      <c r="AW42" s="291"/>
      <c r="AX42" s="58"/>
    </row>
    <row r="43" spans="1:50" ht="9.75" customHeight="1" x14ac:dyDescent="0.25">
      <c r="A43" s="57"/>
      <c r="B43" s="279" t="s">
        <v>68</v>
      </c>
      <c r="C43" s="280"/>
      <c r="D43" s="280"/>
      <c r="E43" s="280"/>
      <c r="F43" s="280"/>
      <c r="G43" s="280"/>
      <c r="H43" s="280"/>
      <c r="I43" s="280"/>
      <c r="J43" s="280"/>
      <c r="K43" s="280"/>
      <c r="L43" s="281"/>
      <c r="M43" s="281"/>
      <c r="N43" s="281"/>
      <c r="O43" s="281"/>
      <c r="P43" s="281"/>
      <c r="Q43" s="281"/>
      <c r="R43" s="281"/>
      <c r="S43" s="281"/>
      <c r="T43" s="281"/>
      <c r="U43" s="281"/>
      <c r="V43" s="281"/>
      <c r="W43" s="281"/>
      <c r="X43" s="281"/>
      <c r="Y43" s="281"/>
      <c r="Z43" s="281"/>
      <c r="AA43" s="281"/>
      <c r="AB43" s="281"/>
      <c r="AC43" s="281"/>
      <c r="AD43" s="281"/>
      <c r="AE43" s="281"/>
      <c r="AF43" s="281"/>
      <c r="AG43" s="281"/>
      <c r="AH43" s="281"/>
      <c r="AI43" s="281"/>
      <c r="AJ43" s="282" t="s">
        <v>69</v>
      </c>
      <c r="AK43" s="283"/>
      <c r="AL43" s="283"/>
      <c r="AM43" s="283"/>
      <c r="AN43" s="283"/>
      <c r="AO43" s="283"/>
      <c r="AP43" s="283"/>
      <c r="AQ43" s="283"/>
      <c r="AR43" s="283"/>
      <c r="AS43" s="283"/>
      <c r="AT43" s="283"/>
      <c r="AU43" s="283"/>
      <c r="AV43" s="283"/>
      <c r="AW43" s="284"/>
      <c r="AX43" s="58"/>
    </row>
    <row r="44" spans="1:50" ht="9.75" customHeight="1" x14ac:dyDescent="0.25">
      <c r="A44" s="57"/>
      <c r="B44" s="279" t="s">
        <v>70</v>
      </c>
      <c r="C44" s="280"/>
      <c r="D44" s="280"/>
      <c r="E44" s="280"/>
      <c r="F44" s="280"/>
      <c r="G44" s="280"/>
      <c r="H44" s="280"/>
      <c r="I44" s="280"/>
      <c r="J44" s="280"/>
      <c r="K44" s="280"/>
      <c r="L44" s="281"/>
      <c r="M44" s="281"/>
      <c r="N44" s="281"/>
      <c r="O44" s="281"/>
      <c r="P44" s="281"/>
      <c r="Q44" s="281"/>
      <c r="R44" s="281"/>
      <c r="S44" s="281"/>
      <c r="T44" s="281"/>
      <c r="U44" s="281"/>
      <c r="V44" s="281"/>
      <c r="W44" s="281"/>
      <c r="X44" s="281"/>
      <c r="Y44" s="281"/>
      <c r="Z44" s="281"/>
      <c r="AA44" s="281"/>
      <c r="AB44" s="281"/>
      <c r="AC44" s="281"/>
      <c r="AD44" s="281"/>
      <c r="AE44" s="281"/>
      <c r="AF44" s="281"/>
      <c r="AG44" s="281"/>
      <c r="AH44" s="281"/>
      <c r="AI44" s="281"/>
      <c r="AJ44" s="285"/>
      <c r="AK44" s="286"/>
      <c r="AL44" s="286"/>
      <c r="AM44" s="286"/>
      <c r="AN44" s="286"/>
      <c r="AO44" s="286"/>
      <c r="AP44" s="286"/>
      <c r="AQ44" s="286"/>
      <c r="AR44" s="286"/>
      <c r="AS44" s="286"/>
      <c r="AT44" s="286"/>
      <c r="AU44" s="286"/>
      <c r="AV44" s="286"/>
      <c r="AW44" s="287"/>
      <c r="AX44" s="58"/>
    </row>
    <row r="45" spans="1:50" ht="3" customHeight="1" x14ac:dyDescent="0.25">
      <c r="A45" s="5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58"/>
    </row>
    <row r="46" spans="1:50" ht="9.75" customHeight="1" x14ac:dyDescent="0.25">
      <c r="A46" s="57"/>
      <c r="B46" s="279" t="s">
        <v>72</v>
      </c>
      <c r="C46" s="280"/>
      <c r="D46" s="280"/>
      <c r="E46" s="280"/>
      <c r="F46" s="280"/>
      <c r="G46" s="280"/>
      <c r="H46" s="280"/>
      <c r="I46" s="280"/>
      <c r="J46" s="280"/>
      <c r="K46" s="280"/>
      <c r="L46" s="281"/>
      <c r="M46" s="281"/>
      <c r="N46" s="281"/>
      <c r="O46" s="281"/>
      <c r="P46" s="281"/>
      <c r="Q46" s="281"/>
      <c r="R46" s="281"/>
      <c r="S46" s="281"/>
      <c r="T46" s="281"/>
      <c r="U46" s="281"/>
      <c r="V46" s="281"/>
      <c r="W46" s="281"/>
      <c r="X46" s="281"/>
      <c r="Y46" s="281"/>
      <c r="Z46" s="281"/>
      <c r="AA46" s="281"/>
      <c r="AB46" s="281"/>
      <c r="AC46" s="281"/>
      <c r="AD46" s="281"/>
      <c r="AE46" s="281"/>
      <c r="AF46" s="281"/>
      <c r="AG46" s="281"/>
      <c r="AH46" s="281"/>
      <c r="AI46" s="289"/>
      <c r="AJ46" s="279" t="s">
        <v>67</v>
      </c>
      <c r="AK46" s="280"/>
      <c r="AL46" s="280"/>
      <c r="AM46" s="280"/>
      <c r="AN46" s="280"/>
      <c r="AO46" s="290"/>
      <c r="AP46" s="290"/>
      <c r="AQ46" s="290"/>
      <c r="AR46" s="290"/>
      <c r="AS46" s="290"/>
      <c r="AT46" s="290"/>
      <c r="AU46" s="290"/>
      <c r="AV46" s="290"/>
      <c r="AW46" s="291"/>
      <c r="AX46" s="58"/>
    </row>
    <row r="47" spans="1:50" ht="9.75" customHeight="1" x14ac:dyDescent="0.25">
      <c r="A47" s="57"/>
      <c r="B47" s="279" t="s">
        <v>68</v>
      </c>
      <c r="C47" s="280"/>
      <c r="D47" s="280"/>
      <c r="E47" s="280"/>
      <c r="F47" s="280"/>
      <c r="G47" s="280"/>
      <c r="H47" s="280"/>
      <c r="I47" s="280"/>
      <c r="J47" s="280"/>
      <c r="K47" s="280"/>
      <c r="L47" s="281"/>
      <c r="M47" s="281"/>
      <c r="N47" s="281"/>
      <c r="O47" s="281"/>
      <c r="P47" s="281"/>
      <c r="Q47" s="281"/>
      <c r="R47" s="281"/>
      <c r="S47" s="281"/>
      <c r="T47" s="281"/>
      <c r="U47" s="281"/>
      <c r="V47" s="281"/>
      <c r="W47" s="281"/>
      <c r="X47" s="281"/>
      <c r="Y47" s="281"/>
      <c r="Z47" s="281"/>
      <c r="AA47" s="281"/>
      <c r="AB47" s="281"/>
      <c r="AC47" s="281"/>
      <c r="AD47" s="281"/>
      <c r="AE47" s="281"/>
      <c r="AF47" s="281"/>
      <c r="AG47" s="281"/>
      <c r="AH47" s="281"/>
      <c r="AI47" s="281"/>
      <c r="AJ47" s="282" t="s">
        <v>69</v>
      </c>
      <c r="AK47" s="283"/>
      <c r="AL47" s="283"/>
      <c r="AM47" s="283"/>
      <c r="AN47" s="283"/>
      <c r="AO47" s="283"/>
      <c r="AP47" s="283"/>
      <c r="AQ47" s="283"/>
      <c r="AR47" s="283"/>
      <c r="AS47" s="283"/>
      <c r="AT47" s="283"/>
      <c r="AU47" s="283"/>
      <c r="AV47" s="283"/>
      <c r="AW47" s="284"/>
      <c r="AX47" s="58"/>
    </row>
    <row r="48" spans="1:50" ht="9.75" customHeight="1" x14ac:dyDescent="0.25">
      <c r="A48" s="57"/>
      <c r="B48" s="279" t="s">
        <v>70</v>
      </c>
      <c r="C48" s="280"/>
      <c r="D48" s="280"/>
      <c r="E48" s="280"/>
      <c r="F48" s="280"/>
      <c r="G48" s="280"/>
      <c r="H48" s="280"/>
      <c r="I48" s="280"/>
      <c r="J48" s="280"/>
      <c r="K48" s="280"/>
      <c r="L48" s="281"/>
      <c r="M48" s="281"/>
      <c r="N48" s="281"/>
      <c r="O48" s="281"/>
      <c r="P48" s="281"/>
      <c r="Q48" s="281"/>
      <c r="R48" s="281"/>
      <c r="S48" s="281"/>
      <c r="T48" s="281"/>
      <c r="U48" s="281"/>
      <c r="V48" s="281"/>
      <c r="W48" s="281"/>
      <c r="X48" s="281"/>
      <c r="Y48" s="281"/>
      <c r="Z48" s="281"/>
      <c r="AA48" s="281"/>
      <c r="AB48" s="281"/>
      <c r="AC48" s="281"/>
      <c r="AD48" s="281"/>
      <c r="AE48" s="281"/>
      <c r="AF48" s="281"/>
      <c r="AG48" s="281"/>
      <c r="AH48" s="281"/>
      <c r="AI48" s="281"/>
      <c r="AJ48" s="285"/>
      <c r="AK48" s="286"/>
      <c r="AL48" s="286"/>
      <c r="AM48" s="286"/>
      <c r="AN48" s="286"/>
      <c r="AO48" s="286"/>
      <c r="AP48" s="286"/>
      <c r="AQ48" s="286"/>
      <c r="AR48" s="286"/>
      <c r="AS48" s="286"/>
      <c r="AT48" s="286"/>
      <c r="AU48" s="286"/>
      <c r="AV48" s="286"/>
      <c r="AW48" s="287"/>
      <c r="AX48" s="58"/>
    </row>
    <row r="49" spans="1:50" ht="3" customHeight="1" x14ac:dyDescent="0.25">
      <c r="A49" s="5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58"/>
    </row>
    <row r="50" spans="1:50" ht="9.75" customHeight="1" x14ac:dyDescent="0.25">
      <c r="A50" s="57"/>
      <c r="B50" s="279" t="s">
        <v>72</v>
      </c>
      <c r="C50" s="280"/>
      <c r="D50" s="280"/>
      <c r="E50" s="280"/>
      <c r="F50" s="280"/>
      <c r="G50" s="280"/>
      <c r="H50" s="280"/>
      <c r="I50" s="280"/>
      <c r="J50" s="280"/>
      <c r="K50" s="280"/>
      <c r="L50" s="281"/>
      <c r="M50" s="281"/>
      <c r="N50" s="281"/>
      <c r="O50" s="281"/>
      <c r="P50" s="281"/>
      <c r="Q50" s="281"/>
      <c r="R50" s="281"/>
      <c r="S50" s="281"/>
      <c r="T50" s="281"/>
      <c r="U50" s="281"/>
      <c r="V50" s="281"/>
      <c r="W50" s="281"/>
      <c r="X50" s="281"/>
      <c r="Y50" s="281"/>
      <c r="Z50" s="281"/>
      <c r="AA50" s="281"/>
      <c r="AB50" s="281"/>
      <c r="AC50" s="281"/>
      <c r="AD50" s="281"/>
      <c r="AE50" s="281"/>
      <c r="AF50" s="281"/>
      <c r="AG50" s="281"/>
      <c r="AH50" s="281"/>
      <c r="AI50" s="289"/>
      <c r="AJ50" s="279" t="s">
        <v>67</v>
      </c>
      <c r="AK50" s="280"/>
      <c r="AL50" s="280"/>
      <c r="AM50" s="280"/>
      <c r="AN50" s="280"/>
      <c r="AO50" s="290"/>
      <c r="AP50" s="290"/>
      <c r="AQ50" s="290"/>
      <c r="AR50" s="290"/>
      <c r="AS50" s="290"/>
      <c r="AT50" s="290"/>
      <c r="AU50" s="290"/>
      <c r="AV50" s="290"/>
      <c r="AW50" s="291"/>
      <c r="AX50" s="58"/>
    </row>
    <row r="51" spans="1:50" ht="9.75" customHeight="1" x14ac:dyDescent="0.25">
      <c r="A51" s="57"/>
      <c r="B51" s="279" t="s">
        <v>68</v>
      </c>
      <c r="C51" s="280"/>
      <c r="D51" s="280"/>
      <c r="E51" s="280"/>
      <c r="F51" s="280"/>
      <c r="G51" s="280"/>
      <c r="H51" s="280"/>
      <c r="I51" s="280"/>
      <c r="J51" s="280"/>
      <c r="K51" s="280"/>
      <c r="L51" s="281"/>
      <c r="M51" s="281"/>
      <c r="N51" s="281"/>
      <c r="O51" s="281"/>
      <c r="P51" s="281"/>
      <c r="Q51" s="281"/>
      <c r="R51" s="281"/>
      <c r="S51" s="281"/>
      <c r="T51" s="281"/>
      <c r="U51" s="281"/>
      <c r="V51" s="281"/>
      <c r="W51" s="281"/>
      <c r="X51" s="281"/>
      <c r="Y51" s="281"/>
      <c r="Z51" s="281"/>
      <c r="AA51" s="281"/>
      <c r="AB51" s="281"/>
      <c r="AC51" s="281"/>
      <c r="AD51" s="281"/>
      <c r="AE51" s="281"/>
      <c r="AF51" s="281"/>
      <c r="AG51" s="281"/>
      <c r="AH51" s="281"/>
      <c r="AI51" s="281"/>
      <c r="AJ51" s="282" t="s">
        <v>69</v>
      </c>
      <c r="AK51" s="283"/>
      <c r="AL51" s="283"/>
      <c r="AM51" s="283"/>
      <c r="AN51" s="283"/>
      <c r="AO51" s="283"/>
      <c r="AP51" s="283"/>
      <c r="AQ51" s="283"/>
      <c r="AR51" s="283"/>
      <c r="AS51" s="283"/>
      <c r="AT51" s="283"/>
      <c r="AU51" s="283"/>
      <c r="AV51" s="283"/>
      <c r="AW51" s="284"/>
      <c r="AX51" s="58"/>
    </row>
    <row r="52" spans="1:50" ht="9.75" customHeight="1" x14ac:dyDescent="0.25">
      <c r="A52" s="57"/>
      <c r="B52" s="279" t="s">
        <v>70</v>
      </c>
      <c r="C52" s="280"/>
      <c r="D52" s="280"/>
      <c r="E52" s="280"/>
      <c r="F52" s="280"/>
      <c r="G52" s="280"/>
      <c r="H52" s="280"/>
      <c r="I52" s="280"/>
      <c r="J52" s="280"/>
      <c r="K52" s="280"/>
      <c r="L52" s="281"/>
      <c r="M52" s="281"/>
      <c r="N52" s="281"/>
      <c r="O52" s="281"/>
      <c r="P52" s="281"/>
      <c r="Q52" s="281"/>
      <c r="R52" s="281"/>
      <c r="S52" s="281"/>
      <c r="T52" s="281"/>
      <c r="U52" s="281"/>
      <c r="V52" s="281"/>
      <c r="W52" s="281"/>
      <c r="X52" s="281"/>
      <c r="Y52" s="281"/>
      <c r="Z52" s="281"/>
      <c r="AA52" s="281"/>
      <c r="AB52" s="281"/>
      <c r="AC52" s="281"/>
      <c r="AD52" s="281"/>
      <c r="AE52" s="281"/>
      <c r="AF52" s="281"/>
      <c r="AG52" s="281"/>
      <c r="AH52" s="281"/>
      <c r="AI52" s="281"/>
      <c r="AJ52" s="285"/>
      <c r="AK52" s="286"/>
      <c r="AL52" s="286"/>
      <c r="AM52" s="286"/>
      <c r="AN52" s="286"/>
      <c r="AO52" s="286"/>
      <c r="AP52" s="286"/>
      <c r="AQ52" s="286"/>
      <c r="AR52" s="286"/>
      <c r="AS52" s="286"/>
      <c r="AT52" s="286"/>
      <c r="AU52" s="286"/>
      <c r="AV52" s="286"/>
      <c r="AW52" s="287"/>
      <c r="AX52" s="58"/>
    </row>
    <row r="53" spans="1:50" ht="3" customHeight="1" x14ac:dyDescent="0.25">
      <c r="A53" s="5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58"/>
    </row>
    <row r="54" spans="1:50" ht="9.75" customHeight="1" x14ac:dyDescent="0.25">
      <c r="A54" s="57"/>
      <c r="B54" s="279" t="s">
        <v>72</v>
      </c>
      <c r="C54" s="280"/>
      <c r="D54" s="280"/>
      <c r="E54" s="280"/>
      <c r="F54" s="280"/>
      <c r="G54" s="280"/>
      <c r="H54" s="280"/>
      <c r="I54" s="280"/>
      <c r="J54" s="280"/>
      <c r="K54" s="280"/>
      <c r="L54" s="281"/>
      <c r="M54" s="281"/>
      <c r="N54" s="281"/>
      <c r="O54" s="281"/>
      <c r="P54" s="281"/>
      <c r="Q54" s="281"/>
      <c r="R54" s="281"/>
      <c r="S54" s="281"/>
      <c r="T54" s="281"/>
      <c r="U54" s="281"/>
      <c r="V54" s="281"/>
      <c r="W54" s="281"/>
      <c r="X54" s="281"/>
      <c r="Y54" s="281"/>
      <c r="Z54" s="281"/>
      <c r="AA54" s="281"/>
      <c r="AB54" s="281"/>
      <c r="AC54" s="281"/>
      <c r="AD54" s="281"/>
      <c r="AE54" s="281"/>
      <c r="AF54" s="281"/>
      <c r="AG54" s="281"/>
      <c r="AH54" s="281"/>
      <c r="AI54" s="289"/>
      <c r="AJ54" s="279" t="s">
        <v>67</v>
      </c>
      <c r="AK54" s="280"/>
      <c r="AL54" s="280"/>
      <c r="AM54" s="280"/>
      <c r="AN54" s="280"/>
      <c r="AO54" s="290"/>
      <c r="AP54" s="290"/>
      <c r="AQ54" s="290"/>
      <c r="AR54" s="290"/>
      <c r="AS54" s="290"/>
      <c r="AT54" s="290"/>
      <c r="AU54" s="290"/>
      <c r="AV54" s="290"/>
      <c r="AW54" s="291"/>
      <c r="AX54" s="58"/>
    </row>
    <row r="55" spans="1:50" ht="9.75" customHeight="1" x14ac:dyDescent="0.25">
      <c r="A55" s="57"/>
      <c r="B55" s="279" t="s">
        <v>68</v>
      </c>
      <c r="C55" s="280"/>
      <c r="D55" s="280"/>
      <c r="E55" s="280"/>
      <c r="F55" s="280"/>
      <c r="G55" s="280"/>
      <c r="H55" s="280"/>
      <c r="I55" s="280"/>
      <c r="J55" s="280"/>
      <c r="K55" s="280"/>
      <c r="L55" s="281"/>
      <c r="M55" s="281"/>
      <c r="N55" s="281"/>
      <c r="O55" s="281"/>
      <c r="P55" s="281"/>
      <c r="Q55" s="281"/>
      <c r="R55" s="281"/>
      <c r="S55" s="281"/>
      <c r="T55" s="281"/>
      <c r="U55" s="281"/>
      <c r="V55" s="281"/>
      <c r="W55" s="281"/>
      <c r="X55" s="281"/>
      <c r="Y55" s="281"/>
      <c r="Z55" s="281"/>
      <c r="AA55" s="281"/>
      <c r="AB55" s="281"/>
      <c r="AC55" s="281"/>
      <c r="AD55" s="281"/>
      <c r="AE55" s="281"/>
      <c r="AF55" s="281"/>
      <c r="AG55" s="281"/>
      <c r="AH55" s="281"/>
      <c r="AI55" s="281"/>
      <c r="AJ55" s="282" t="s">
        <v>69</v>
      </c>
      <c r="AK55" s="283"/>
      <c r="AL55" s="283"/>
      <c r="AM55" s="283"/>
      <c r="AN55" s="283"/>
      <c r="AO55" s="283"/>
      <c r="AP55" s="283"/>
      <c r="AQ55" s="283"/>
      <c r="AR55" s="283"/>
      <c r="AS55" s="283"/>
      <c r="AT55" s="283"/>
      <c r="AU55" s="283"/>
      <c r="AV55" s="283"/>
      <c r="AW55" s="284"/>
      <c r="AX55" s="58"/>
    </row>
    <row r="56" spans="1:50" ht="9.75" customHeight="1" x14ac:dyDescent="0.25">
      <c r="A56" s="57"/>
      <c r="B56" s="279" t="s">
        <v>70</v>
      </c>
      <c r="C56" s="280"/>
      <c r="D56" s="280"/>
      <c r="E56" s="280"/>
      <c r="F56" s="280"/>
      <c r="G56" s="280"/>
      <c r="H56" s="280"/>
      <c r="I56" s="280"/>
      <c r="J56" s="280"/>
      <c r="K56" s="280"/>
      <c r="L56" s="281"/>
      <c r="M56" s="281"/>
      <c r="N56" s="281"/>
      <c r="O56" s="281"/>
      <c r="P56" s="281"/>
      <c r="Q56" s="281"/>
      <c r="R56" s="281"/>
      <c r="S56" s="281"/>
      <c r="T56" s="281"/>
      <c r="U56" s="281"/>
      <c r="V56" s="281"/>
      <c r="W56" s="281"/>
      <c r="X56" s="281"/>
      <c r="Y56" s="281"/>
      <c r="Z56" s="281"/>
      <c r="AA56" s="281"/>
      <c r="AB56" s="281"/>
      <c r="AC56" s="281"/>
      <c r="AD56" s="281"/>
      <c r="AE56" s="281"/>
      <c r="AF56" s="281"/>
      <c r="AG56" s="281"/>
      <c r="AH56" s="281"/>
      <c r="AI56" s="281"/>
      <c r="AJ56" s="285"/>
      <c r="AK56" s="286"/>
      <c r="AL56" s="286"/>
      <c r="AM56" s="286"/>
      <c r="AN56" s="286"/>
      <c r="AO56" s="286"/>
      <c r="AP56" s="286"/>
      <c r="AQ56" s="286"/>
      <c r="AR56" s="286"/>
      <c r="AS56" s="286"/>
      <c r="AT56" s="286"/>
      <c r="AU56" s="286"/>
      <c r="AV56" s="286"/>
      <c r="AW56" s="287"/>
      <c r="AX56" s="58"/>
    </row>
    <row r="57" spans="1:50" ht="3" customHeight="1" x14ac:dyDescent="0.25">
      <c r="A57" s="5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58"/>
    </row>
    <row r="58" spans="1:50" ht="9.75" customHeight="1" x14ac:dyDescent="0.25">
      <c r="A58" s="57"/>
      <c r="B58" s="279" t="s">
        <v>72</v>
      </c>
      <c r="C58" s="280"/>
      <c r="D58" s="280"/>
      <c r="E58" s="280"/>
      <c r="F58" s="280"/>
      <c r="G58" s="280"/>
      <c r="H58" s="280"/>
      <c r="I58" s="280"/>
      <c r="J58" s="280"/>
      <c r="K58" s="280"/>
      <c r="L58" s="281"/>
      <c r="M58" s="281"/>
      <c r="N58" s="281"/>
      <c r="O58" s="281"/>
      <c r="P58" s="281"/>
      <c r="Q58" s="281"/>
      <c r="R58" s="281"/>
      <c r="S58" s="281"/>
      <c r="T58" s="281"/>
      <c r="U58" s="281"/>
      <c r="V58" s="281"/>
      <c r="W58" s="281"/>
      <c r="X58" s="281"/>
      <c r="Y58" s="281"/>
      <c r="Z58" s="281"/>
      <c r="AA58" s="281"/>
      <c r="AB58" s="281"/>
      <c r="AC58" s="281"/>
      <c r="AD58" s="281"/>
      <c r="AE58" s="281"/>
      <c r="AF58" s="281"/>
      <c r="AG58" s="281"/>
      <c r="AH58" s="281"/>
      <c r="AI58" s="289"/>
      <c r="AJ58" s="279" t="s">
        <v>67</v>
      </c>
      <c r="AK58" s="280"/>
      <c r="AL58" s="280"/>
      <c r="AM58" s="280"/>
      <c r="AN58" s="280"/>
      <c r="AO58" s="290"/>
      <c r="AP58" s="290"/>
      <c r="AQ58" s="290"/>
      <c r="AR58" s="290"/>
      <c r="AS58" s="290"/>
      <c r="AT58" s="290"/>
      <c r="AU58" s="290"/>
      <c r="AV58" s="290"/>
      <c r="AW58" s="291"/>
      <c r="AX58" s="58"/>
    </row>
    <row r="59" spans="1:50" ht="9.75" customHeight="1" x14ac:dyDescent="0.25">
      <c r="A59" s="57"/>
      <c r="B59" s="279" t="s">
        <v>68</v>
      </c>
      <c r="C59" s="280"/>
      <c r="D59" s="280"/>
      <c r="E59" s="280"/>
      <c r="F59" s="280"/>
      <c r="G59" s="280"/>
      <c r="H59" s="280"/>
      <c r="I59" s="280"/>
      <c r="J59" s="280"/>
      <c r="K59" s="280"/>
      <c r="L59" s="281"/>
      <c r="M59" s="281"/>
      <c r="N59" s="281"/>
      <c r="O59" s="281"/>
      <c r="P59" s="281"/>
      <c r="Q59" s="281"/>
      <c r="R59" s="281"/>
      <c r="S59" s="281"/>
      <c r="T59" s="281"/>
      <c r="U59" s="281"/>
      <c r="V59" s="281"/>
      <c r="W59" s="281"/>
      <c r="X59" s="281"/>
      <c r="Y59" s="281"/>
      <c r="Z59" s="281"/>
      <c r="AA59" s="281"/>
      <c r="AB59" s="281"/>
      <c r="AC59" s="281"/>
      <c r="AD59" s="281"/>
      <c r="AE59" s="281"/>
      <c r="AF59" s="281"/>
      <c r="AG59" s="281"/>
      <c r="AH59" s="281"/>
      <c r="AI59" s="281"/>
      <c r="AJ59" s="282" t="s">
        <v>69</v>
      </c>
      <c r="AK59" s="283"/>
      <c r="AL59" s="283"/>
      <c r="AM59" s="283"/>
      <c r="AN59" s="283"/>
      <c r="AO59" s="283"/>
      <c r="AP59" s="283"/>
      <c r="AQ59" s="283"/>
      <c r="AR59" s="283"/>
      <c r="AS59" s="283"/>
      <c r="AT59" s="283"/>
      <c r="AU59" s="283"/>
      <c r="AV59" s="283"/>
      <c r="AW59" s="284"/>
      <c r="AX59" s="58"/>
    </row>
    <row r="60" spans="1:50" ht="9.75" customHeight="1" x14ac:dyDescent="0.25">
      <c r="A60" s="57"/>
      <c r="B60" s="279" t="s">
        <v>70</v>
      </c>
      <c r="C60" s="280"/>
      <c r="D60" s="280"/>
      <c r="E60" s="280"/>
      <c r="F60" s="280"/>
      <c r="G60" s="280"/>
      <c r="H60" s="280"/>
      <c r="I60" s="280"/>
      <c r="J60" s="280"/>
      <c r="K60" s="280"/>
      <c r="L60" s="281"/>
      <c r="M60" s="281"/>
      <c r="N60" s="281"/>
      <c r="O60" s="281"/>
      <c r="P60" s="281"/>
      <c r="Q60" s="281"/>
      <c r="R60" s="281"/>
      <c r="S60" s="281"/>
      <c r="T60" s="281"/>
      <c r="U60" s="281"/>
      <c r="V60" s="281"/>
      <c r="W60" s="281"/>
      <c r="X60" s="281"/>
      <c r="Y60" s="281"/>
      <c r="Z60" s="281"/>
      <c r="AA60" s="281"/>
      <c r="AB60" s="281"/>
      <c r="AC60" s="281"/>
      <c r="AD60" s="281"/>
      <c r="AE60" s="281"/>
      <c r="AF60" s="281"/>
      <c r="AG60" s="281"/>
      <c r="AH60" s="281"/>
      <c r="AI60" s="281"/>
      <c r="AJ60" s="285"/>
      <c r="AK60" s="286"/>
      <c r="AL60" s="286"/>
      <c r="AM60" s="286"/>
      <c r="AN60" s="286"/>
      <c r="AO60" s="286"/>
      <c r="AP60" s="286"/>
      <c r="AQ60" s="286"/>
      <c r="AR60" s="286"/>
      <c r="AS60" s="286"/>
      <c r="AT60" s="286"/>
      <c r="AU60" s="286"/>
      <c r="AV60" s="286"/>
      <c r="AW60" s="287"/>
      <c r="AX60" s="58"/>
    </row>
    <row r="61" spans="1:50" ht="3" customHeight="1" x14ac:dyDescent="0.25">
      <c r="A61" s="5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58"/>
    </row>
    <row r="62" spans="1:50" ht="9.75" customHeight="1" x14ac:dyDescent="0.25">
      <c r="A62" s="57"/>
      <c r="B62" s="279" t="s">
        <v>72</v>
      </c>
      <c r="C62" s="280"/>
      <c r="D62" s="280"/>
      <c r="E62" s="280"/>
      <c r="F62" s="280"/>
      <c r="G62" s="280"/>
      <c r="H62" s="280"/>
      <c r="I62" s="280"/>
      <c r="J62" s="280"/>
      <c r="K62" s="280"/>
      <c r="L62" s="281"/>
      <c r="M62" s="281"/>
      <c r="N62" s="281"/>
      <c r="O62" s="281"/>
      <c r="P62" s="281"/>
      <c r="Q62" s="281"/>
      <c r="R62" s="281"/>
      <c r="S62" s="281"/>
      <c r="T62" s="281"/>
      <c r="U62" s="281"/>
      <c r="V62" s="281"/>
      <c r="W62" s="281"/>
      <c r="X62" s="281"/>
      <c r="Y62" s="281"/>
      <c r="Z62" s="281"/>
      <c r="AA62" s="281"/>
      <c r="AB62" s="281"/>
      <c r="AC62" s="281"/>
      <c r="AD62" s="281"/>
      <c r="AE62" s="281"/>
      <c r="AF62" s="281"/>
      <c r="AG62" s="281"/>
      <c r="AH62" s="281"/>
      <c r="AI62" s="289"/>
      <c r="AJ62" s="279" t="s">
        <v>67</v>
      </c>
      <c r="AK62" s="280"/>
      <c r="AL62" s="280"/>
      <c r="AM62" s="280"/>
      <c r="AN62" s="280"/>
      <c r="AO62" s="290"/>
      <c r="AP62" s="290"/>
      <c r="AQ62" s="290"/>
      <c r="AR62" s="290"/>
      <c r="AS62" s="290"/>
      <c r="AT62" s="290"/>
      <c r="AU62" s="290"/>
      <c r="AV62" s="290"/>
      <c r="AW62" s="291"/>
      <c r="AX62" s="58"/>
    </row>
    <row r="63" spans="1:50" ht="9.75" customHeight="1" x14ac:dyDescent="0.25">
      <c r="A63" s="57"/>
      <c r="B63" s="279" t="s">
        <v>68</v>
      </c>
      <c r="C63" s="280"/>
      <c r="D63" s="280"/>
      <c r="E63" s="280"/>
      <c r="F63" s="280"/>
      <c r="G63" s="280"/>
      <c r="H63" s="280"/>
      <c r="I63" s="280"/>
      <c r="J63" s="280"/>
      <c r="K63" s="280"/>
      <c r="L63" s="281"/>
      <c r="M63" s="281"/>
      <c r="N63" s="281"/>
      <c r="O63" s="281"/>
      <c r="P63" s="281"/>
      <c r="Q63" s="281"/>
      <c r="R63" s="281"/>
      <c r="S63" s="281"/>
      <c r="T63" s="281"/>
      <c r="U63" s="281"/>
      <c r="V63" s="281"/>
      <c r="W63" s="281"/>
      <c r="X63" s="281"/>
      <c r="Y63" s="281"/>
      <c r="Z63" s="281"/>
      <c r="AA63" s="281"/>
      <c r="AB63" s="281"/>
      <c r="AC63" s="281"/>
      <c r="AD63" s="281"/>
      <c r="AE63" s="281"/>
      <c r="AF63" s="281"/>
      <c r="AG63" s="281"/>
      <c r="AH63" s="281"/>
      <c r="AI63" s="281"/>
      <c r="AJ63" s="282" t="s">
        <v>69</v>
      </c>
      <c r="AK63" s="283"/>
      <c r="AL63" s="283"/>
      <c r="AM63" s="283"/>
      <c r="AN63" s="283"/>
      <c r="AO63" s="283"/>
      <c r="AP63" s="283"/>
      <c r="AQ63" s="283"/>
      <c r="AR63" s="283"/>
      <c r="AS63" s="283"/>
      <c r="AT63" s="283"/>
      <c r="AU63" s="283"/>
      <c r="AV63" s="283"/>
      <c r="AW63" s="284"/>
      <c r="AX63" s="58"/>
    </row>
    <row r="64" spans="1:50" ht="9.75" customHeight="1" x14ac:dyDescent="0.25">
      <c r="A64" s="57"/>
      <c r="B64" s="279" t="s">
        <v>70</v>
      </c>
      <c r="C64" s="280"/>
      <c r="D64" s="280"/>
      <c r="E64" s="280"/>
      <c r="F64" s="280"/>
      <c r="G64" s="280"/>
      <c r="H64" s="280"/>
      <c r="I64" s="280"/>
      <c r="J64" s="280"/>
      <c r="K64" s="280"/>
      <c r="L64" s="281"/>
      <c r="M64" s="281"/>
      <c r="N64" s="281"/>
      <c r="O64" s="281"/>
      <c r="P64" s="281"/>
      <c r="Q64" s="281"/>
      <c r="R64" s="281"/>
      <c r="S64" s="281"/>
      <c r="T64" s="281"/>
      <c r="U64" s="281"/>
      <c r="V64" s="281"/>
      <c r="W64" s="281"/>
      <c r="X64" s="281"/>
      <c r="Y64" s="281"/>
      <c r="Z64" s="281"/>
      <c r="AA64" s="281"/>
      <c r="AB64" s="281"/>
      <c r="AC64" s="281"/>
      <c r="AD64" s="281"/>
      <c r="AE64" s="281"/>
      <c r="AF64" s="281"/>
      <c r="AG64" s="281"/>
      <c r="AH64" s="281"/>
      <c r="AI64" s="281"/>
      <c r="AJ64" s="285"/>
      <c r="AK64" s="286"/>
      <c r="AL64" s="286"/>
      <c r="AM64" s="286"/>
      <c r="AN64" s="286"/>
      <c r="AO64" s="286"/>
      <c r="AP64" s="286"/>
      <c r="AQ64" s="286"/>
      <c r="AR64" s="286"/>
      <c r="AS64" s="286"/>
      <c r="AT64" s="286"/>
      <c r="AU64" s="286"/>
      <c r="AV64" s="286"/>
      <c r="AW64" s="287"/>
      <c r="AX64" s="58"/>
    </row>
    <row r="65" spans="1:50" ht="3" customHeight="1" x14ac:dyDescent="0.25">
      <c r="A65" s="5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58"/>
    </row>
    <row r="66" spans="1:50" ht="9.75" customHeight="1" x14ac:dyDescent="0.25">
      <c r="A66" s="57"/>
      <c r="B66" s="279" t="s">
        <v>72</v>
      </c>
      <c r="C66" s="280"/>
      <c r="D66" s="280"/>
      <c r="E66" s="280"/>
      <c r="F66" s="280"/>
      <c r="G66" s="280"/>
      <c r="H66" s="280"/>
      <c r="I66" s="280"/>
      <c r="J66" s="280"/>
      <c r="K66" s="280"/>
      <c r="L66" s="281"/>
      <c r="M66" s="281"/>
      <c r="N66" s="281"/>
      <c r="O66" s="281"/>
      <c r="P66" s="281"/>
      <c r="Q66" s="281"/>
      <c r="R66" s="281"/>
      <c r="S66" s="281"/>
      <c r="T66" s="281"/>
      <c r="U66" s="281"/>
      <c r="V66" s="281"/>
      <c r="W66" s="281"/>
      <c r="X66" s="281"/>
      <c r="Y66" s="281"/>
      <c r="Z66" s="281"/>
      <c r="AA66" s="281"/>
      <c r="AB66" s="281"/>
      <c r="AC66" s="281"/>
      <c r="AD66" s="281"/>
      <c r="AE66" s="281"/>
      <c r="AF66" s="281"/>
      <c r="AG66" s="281"/>
      <c r="AH66" s="281"/>
      <c r="AI66" s="289"/>
      <c r="AJ66" s="279" t="s">
        <v>67</v>
      </c>
      <c r="AK66" s="280"/>
      <c r="AL66" s="280"/>
      <c r="AM66" s="280"/>
      <c r="AN66" s="280"/>
      <c r="AO66" s="290"/>
      <c r="AP66" s="290"/>
      <c r="AQ66" s="290"/>
      <c r="AR66" s="290"/>
      <c r="AS66" s="290"/>
      <c r="AT66" s="290"/>
      <c r="AU66" s="290"/>
      <c r="AV66" s="290"/>
      <c r="AW66" s="291"/>
      <c r="AX66" s="58"/>
    </row>
    <row r="67" spans="1:50" ht="9.75" customHeight="1" x14ac:dyDescent="0.25">
      <c r="A67" s="57"/>
      <c r="B67" s="279" t="s">
        <v>68</v>
      </c>
      <c r="C67" s="280"/>
      <c r="D67" s="280"/>
      <c r="E67" s="280"/>
      <c r="F67" s="280"/>
      <c r="G67" s="280"/>
      <c r="H67" s="280"/>
      <c r="I67" s="280"/>
      <c r="J67" s="280"/>
      <c r="K67" s="280"/>
      <c r="L67" s="281"/>
      <c r="M67" s="281"/>
      <c r="N67" s="281"/>
      <c r="O67" s="281"/>
      <c r="P67" s="281"/>
      <c r="Q67" s="281"/>
      <c r="R67" s="281"/>
      <c r="S67" s="281"/>
      <c r="T67" s="281"/>
      <c r="U67" s="281"/>
      <c r="V67" s="281"/>
      <c r="W67" s="281"/>
      <c r="X67" s="281"/>
      <c r="Y67" s="281"/>
      <c r="Z67" s="281"/>
      <c r="AA67" s="281"/>
      <c r="AB67" s="281"/>
      <c r="AC67" s="281"/>
      <c r="AD67" s="281"/>
      <c r="AE67" s="281"/>
      <c r="AF67" s="281"/>
      <c r="AG67" s="281"/>
      <c r="AH67" s="281"/>
      <c r="AI67" s="281"/>
      <c r="AJ67" s="282" t="s">
        <v>69</v>
      </c>
      <c r="AK67" s="283"/>
      <c r="AL67" s="283"/>
      <c r="AM67" s="283"/>
      <c r="AN67" s="283"/>
      <c r="AO67" s="283"/>
      <c r="AP67" s="283"/>
      <c r="AQ67" s="283"/>
      <c r="AR67" s="283"/>
      <c r="AS67" s="283"/>
      <c r="AT67" s="283"/>
      <c r="AU67" s="283"/>
      <c r="AV67" s="283"/>
      <c r="AW67" s="284"/>
      <c r="AX67" s="58"/>
    </row>
    <row r="68" spans="1:50" ht="9.75" customHeight="1" x14ac:dyDescent="0.25">
      <c r="A68" s="57"/>
      <c r="B68" s="279" t="s">
        <v>70</v>
      </c>
      <c r="C68" s="280"/>
      <c r="D68" s="280"/>
      <c r="E68" s="280"/>
      <c r="F68" s="280"/>
      <c r="G68" s="280"/>
      <c r="H68" s="280"/>
      <c r="I68" s="280"/>
      <c r="J68" s="280"/>
      <c r="K68" s="280"/>
      <c r="L68" s="281"/>
      <c r="M68" s="281"/>
      <c r="N68" s="281"/>
      <c r="O68" s="281"/>
      <c r="P68" s="281"/>
      <c r="Q68" s="281"/>
      <c r="R68" s="281"/>
      <c r="S68" s="281"/>
      <c r="T68" s="281"/>
      <c r="U68" s="281"/>
      <c r="V68" s="281"/>
      <c r="W68" s="281"/>
      <c r="X68" s="281"/>
      <c r="Y68" s="281"/>
      <c r="Z68" s="281"/>
      <c r="AA68" s="281"/>
      <c r="AB68" s="281"/>
      <c r="AC68" s="281"/>
      <c r="AD68" s="281"/>
      <c r="AE68" s="281"/>
      <c r="AF68" s="281"/>
      <c r="AG68" s="281"/>
      <c r="AH68" s="281"/>
      <c r="AI68" s="281"/>
      <c r="AJ68" s="285"/>
      <c r="AK68" s="286"/>
      <c r="AL68" s="286"/>
      <c r="AM68" s="286"/>
      <c r="AN68" s="286"/>
      <c r="AO68" s="286"/>
      <c r="AP68" s="286"/>
      <c r="AQ68" s="286"/>
      <c r="AR68" s="286"/>
      <c r="AS68" s="286"/>
      <c r="AT68" s="286"/>
      <c r="AU68" s="286"/>
      <c r="AV68" s="286"/>
      <c r="AW68" s="287"/>
      <c r="AX68" s="58"/>
    </row>
    <row r="69" spans="1:50" ht="3" customHeight="1" x14ac:dyDescent="0.25">
      <c r="A69" s="5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  <c r="AX69" s="58"/>
    </row>
    <row r="70" spans="1:50" ht="9.75" customHeight="1" x14ac:dyDescent="0.25">
      <c r="A70" s="57"/>
      <c r="B70" s="279" t="s">
        <v>72</v>
      </c>
      <c r="C70" s="280"/>
      <c r="D70" s="280"/>
      <c r="E70" s="280"/>
      <c r="F70" s="280"/>
      <c r="G70" s="280"/>
      <c r="H70" s="280"/>
      <c r="I70" s="280"/>
      <c r="J70" s="280"/>
      <c r="K70" s="280"/>
      <c r="L70" s="281"/>
      <c r="M70" s="281"/>
      <c r="N70" s="281"/>
      <c r="O70" s="281"/>
      <c r="P70" s="281"/>
      <c r="Q70" s="281"/>
      <c r="R70" s="281"/>
      <c r="S70" s="281"/>
      <c r="T70" s="281"/>
      <c r="U70" s="281"/>
      <c r="V70" s="281"/>
      <c r="W70" s="281"/>
      <c r="X70" s="281"/>
      <c r="Y70" s="281"/>
      <c r="Z70" s="281"/>
      <c r="AA70" s="281"/>
      <c r="AB70" s="281"/>
      <c r="AC70" s="281"/>
      <c r="AD70" s="281"/>
      <c r="AE70" s="281"/>
      <c r="AF70" s="281"/>
      <c r="AG70" s="281"/>
      <c r="AH70" s="281"/>
      <c r="AI70" s="289"/>
      <c r="AJ70" s="279" t="s">
        <v>67</v>
      </c>
      <c r="AK70" s="280"/>
      <c r="AL70" s="280"/>
      <c r="AM70" s="280"/>
      <c r="AN70" s="280"/>
      <c r="AO70" s="290"/>
      <c r="AP70" s="290"/>
      <c r="AQ70" s="290"/>
      <c r="AR70" s="290"/>
      <c r="AS70" s="290"/>
      <c r="AT70" s="290"/>
      <c r="AU70" s="290"/>
      <c r="AV70" s="290"/>
      <c r="AW70" s="291"/>
      <c r="AX70" s="58"/>
    </row>
    <row r="71" spans="1:50" ht="9.75" customHeight="1" x14ac:dyDescent="0.25">
      <c r="A71" s="57"/>
      <c r="B71" s="279" t="s">
        <v>68</v>
      </c>
      <c r="C71" s="280"/>
      <c r="D71" s="280"/>
      <c r="E71" s="280"/>
      <c r="F71" s="280"/>
      <c r="G71" s="280"/>
      <c r="H71" s="280"/>
      <c r="I71" s="280"/>
      <c r="J71" s="280"/>
      <c r="K71" s="280"/>
      <c r="L71" s="281"/>
      <c r="M71" s="281"/>
      <c r="N71" s="281"/>
      <c r="O71" s="281"/>
      <c r="P71" s="281"/>
      <c r="Q71" s="281"/>
      <c r="R71" s="281"/>
      <c r="S71" s="281"/>
      <c r="T71" s="281"/>
      <c r="U71" s="281"/>
      <c r="V71" s="281"/>
      <c r="W71" s="281"/>
      <c r="X71" s="281"/>
      <c r="Y71" s="281"/>
      <c r="Z71" s="281"/>
      <c r="AA71" s="281"/>
      <c r="AB71" s="281"/>
      <c r="AC71" s="281"/>
      <c r="AD71" s="281"/>
      <c r="AE71" s="281"/>
      <c r="AF71" s="281"/>
      <c r="AG71" s="281"/>
      <c r="AH71" s="281"/>
      <c r="AI71" s="281"/>
      <c r="AJ71" s="282" t="s">
        <v>69</v>
      </c>
      <c r="AK71" s="283"/>
      <c r="AL71" s="283"/>
      <c r="AM71" s="283"/>
      <c r="AN71" s="283"/>
      <c r="AO71" s="283"/>
      <c r="AP71" s="283"/>
      <c r="AQ71" s="283"/>
      <c r="AR71" s="283"/>
      <c r="AS71" s="283"/>
      <c r="AT71" s="283"/>
      <c r="AU71" s="283"/>
      <c r="AV71" s="283"/>
      <c r="AW71" s="284"/>
      <c r="AX71" s="58"/>
    </row>
    <row r="72" spans="1:50" ht="9.75" customHeight="1" x14ac:dyDescent="0.25">
      <c r="A72" s="57"/>
      <c r="B72" s="279" t="s">
        <v>70</v>
      </c>
      <c r="C72" s="280"/>
      <c r="D72" s="280"/>
      <c r="E72" s="280"/>
      <c r="F72" s="280"/>
      <c r="G72" s="280"/>
      <c r="H72" s="280"/>
      <c r="I72" s="280"/>
      <c r="J72" s="280"/>
      <c r="K72" s="280"/>
      <c r="L72" s="281"/>
      <c r="M72" s="281"/>
      <c r="N72" s="281"/>
      <c r="O72" s="281"/>
      <c r="P72" s="281"/>
      <c r="Q72" s="281"/>
      <c r="R72" s="281"/>
      <c r="S72" s="281"/>
      <c r="T72" s="281"/>
      <c r="U72" s="281"/>
      <c r="V72" s="281"/>
      <c r="W72" s="281"/>
      <c r="X72" s="281"/>
      <c r="Y72" s="281"/>
      <c r="Z72" s="281"/>
      <c r="AA72" s="281"/>
      <c r="AB72" s="281"/>
      <c r="AC72" s="281"/>
      <c r="AD72" s="281"/>
      <c r="AE72" s="281"/>
      <c r="AF72" s="281"/>
      <c r="AG72" s="281"/>
      <c r="AH72" s="281"/>
      <c r="AI72" s="281"/>
      <c r="AJ72" s="285"/>
      <c r="AK72" s="286"/>
      <c r="AL72" s="286"/>
      <c r="AM72" s="286"/>
      <c r="AN72" s="286"/>
      <c r="AO72" s="286"/>
      <c r="AP72" s="286"/>
      <c r="AQ72" s="286"/>
      <c r="AR72" s="286"/>
      <c r="AS72" s="286"/>
      <c r="AT72" s="286"/>
      <c r="AU72" s="286"/>
      <c r="AV72" s="286"/>
      <c r="AW72" s="287"/>
      <c r="AX72" s="58"/>
    </row>
    <row r="73" spans="1:50" ht="3" customHeight="1" x14ac:dyDescent="0.25">
      <c r="A73" s="5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  <c r="AX73" s="58"/>
    </row>
    <row r="74" spans="1:50" ht="9.75" customHeight="1" x14ac:dyDescent="0.25">
      <c r="A74" s="57"/>
      <c r="B74" s="279" t="s">
        <v>72</v>
      </c>
      <c r="C74" s="280"/>
      <c r="D74" s="280"/>
      <c r="E74" s="280"/>
      <c r="F74" s="280"/>
      <c r="G74" s="280"/>
      <c r="H74" s="280"/>
      <c r="I74" s="280"/>
      <c r="J74" s="280"/>
      <c r="K74" s="280"/>
      <c r="L74" s="281"/>
      <c r="M74" s="281"/>
      <c r="N74" s="281"/>
      <c r="O74" s="281"/>
      <c r="P74" s="281"/>
      <c r="Q74" s="281"/>
      <c r="R74" s="281"/>
      <c r="S74" s="281"/>
      <c r="T74" s="281"/>
      <c r="U74" s="281"/>
      <c r="V74" s="281"/>
      <c r="W74" s="281"/>
      <c r="X74" s="281"/>
      <c r="Y74" s="281"/>
      <c r="Z74" s="281"/>
      <c r="AA74" s="281"/>
      <c r="AB74" s="281"/>
      <c r="AC74" s="281"/>
      <c r="AD74" s="281"/>
      <c r="AE74" s="281"/>
      <c r="AF74" s="281"/>
      <c r="AG74" s="281"/>
      <c r="AH74" s="281"/>
      <c r="AI74" s="289"/>
      <c r="AJ74" s="279" t="s">
        <v>67</v>
      </c>
      <c r="AK74" s="280"/>
      <c r="AL74" s="280"/>
      <c r="AM74" s="280"/>
      <c r="AN74" s="280"/>
      <c r="AO74" s="290"/>
      <c r="AP74" s="290"/>
      <c r="AQ74" s="290"/>
      <c r="AR74" s="290"/>
      <c r="AS74" s="290"/>
      <c r="AT74" s="290"/>
      <c r="AU74" s="290"/>
      <c r="AV74" s="290"/>
      <c r="AW74" s="291"/>
      <c r="AX74" s="58"/>
    </row>
    <row r="75" spans="1:50" ht="9.75" customHeight="1" x14ac:dyDescent="0.25">
      <c r="A75" s="57"/>
      <c r="B75" s="279" t="s">
        <v>68</v>
      </c>
      <c r="C75" s="280"/>
      <c r="D75" s="280"/>
      <c r="E75" s="280"/>
      <c r="F75" s="280"/>
      <c r="G75" s="280"/>
      <c r="H75" s="280"/>
      <c r="I75" s="280"/>
      <c r="J75" s="280"/>
      <c r="K75" s="280"/>
      <c r="L75" s="281"/>
      <c r="M75" s="281"/>
      <c r="N75" s="281"/>
      <c r="O75" s="281"/>
      <c r="P75" s="281"/>
      <c r="Q75" s="281"/>
      <c r="R75" s="281"/>
      <c r="S75" s="281"/>
      <c r="T75" s="281"/>
      <c r="U75" s="281"/>
      <c r="V75" s="281"/>
      <c r="W75" s="281"/>
      <c r="X75" s="281"/>
      <c r="Y75" s="281"/>
      <c r="Z75" s="281"/>
      <c r="AA75" s="281"/>
      <c r="AB75" s="281"/>
      <c r="AC75" s="281"/>
      <c r="AD75" s="281"/>
      <c r="AE75" s="281"/>
      <c r="AF75" s="281"/>
      <c r="AG75" s="281"/>
      <c r="AH75" s="281"/>
      <c r="AI75" s="281"/>
      <c r="AJ75" s="282" t="s">
        <v>69</v>
      </c>
      <c r="AK75" s="283"/>
      <c r="AL75" s="283"/>
      <c r="AM75" s="283"/>
      <c r="AN75" s="283"/>
      <c r="AO75" s="283"/>
      <c r="AP75" s="283"/>
      <c r="AQ75" s="283"/>
      <c r="AR75" s="283"/>
      <c r="AS75" s="283"/>
      <c r="AT75" s="283"/>
      <c r="AU75" s="283"/>
      <c r="AV75" s="283"/>
      <c r="AW75" s="284"/>
      <c r="AX75" s="58"/>
    </row>
    <row r="76" spans="1:50" ht="9.75" customHeight="1" x14ac:dyDescent="0.25">
      <c r="A76" s="57"/>
      <c r="B76" s="279" t="s">
        <v>70</v>
      </c>
      <c r="C76" s="280"/>
      <c r="D76" s="280"/>
      <c r="E76" s="280"/>
      <c r="F76" s="280"/>
      <c r="G76" s="280"/>
      <c r="H76" s="280"/>
      <c r="I76" s="280"/>
      <c r="J76" s="280"/>
      <c r="K76" s="280"/>
      <c r="L76" s="281"/>
      <c r="M76" s="281"/>
      <c r="N76" s="281"/>
      <c r="O76" s="281"/>
      <c r="P76" s="281"/>
      <c r="Q76" s="281"/>
      <c r="R76" s="281"/>
      <c r="S76" s="281"/>
      <c r="T76" s="281"/>
      <c r="U76" s="281"/>
      <c r="V76" s="281"/>
      <c r="W76" s="281"/>
      <c r="X76" s="281"/>
      <c r="Y76" s="281"/>
      <c r="Z76" s="281"/>
      <c r="AA76" s="281"/>
      <c r="AB76" s="281"/>
      <c r="AC76" s="281"/>
      <c r="AD76" s="281"/>
      <c r="AE76" s="281"/>
      <c r="AF76" s="281"/>
      <c r="AG76" s="281"/>
      <c r="AH76" s="281"/>
      <c r="AI76" s="281"/>
      <c r="AJ76" s="285"/>
      <c r="AK76" s="286"/>
      <c r="AL76" s="286"/>
      <c r="AM76" s="286"/>
      <c r="AN76" s="286"/>
      <c r="AO76" s="286"/>
      <c r="AP76" s="286"/>
      <c r="AQ76" s="286"/>
      <c r="AR76" s="286"/>
      <c r="AS76" s="286"/>
      <c r="AT76" s="286"/>
      <c r="AU76" s="286"/>
      <c r="AV76" s="286"/>
      <c r="AW76" s="287"/>
      <c r="AX76" s="58"/>
    </row>
    <row r="77" spans="1:50" ht="3" customHeight="1" x14ac:dyDescent="0.25">
      <c r="A77" s="5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  <c r="AX77" s="58"/>
    </row>
    <row r="78" spans="1:50" ht="9.75" customHeight="1" x14ac:dyDescent="0.25">
      <c r="A78" s="57"/>
      <c r="B78" s="279" t="s">
        <v>72</v>
      </c>
      <c r="C78" s="280"/>
      <c r="D78" s="280"/>
      <c r="E78" s="280"/>
      <c r="F78" s="280"/>
      <c r="G78" s="280"/>
      <c r="H78" s="280"/>
      <c r="I78" s="280"/>
      <c r="J78" s="280"/>
      <c r="K78" s="280"/>
      <c r="L78" s="281"/>
      <c r="M78" s="281"/>
      <c r="N78" s="281"/>
      <c r="O78" s="281"/>
      <c r="P78" s="281"/>
      <c r="Q78" s="281"/>
      <c r="R78" s="281"/>
      <c r="S78" s="281"/>
      <c r="T78" s="281"/>
      <c r="U78" s="281"/>
      <c r="V78" s="281"/>
      <c r="W78" s="281"/>
      <c r="X78" s="281"/>
      <c r="Y78" s="281"/>
      <c r="Z78" s="281"/>
      <c r="AA78" s="281"/>
      <c r="AB78" s="281"/>
      <c r="AC78" s="281"/>
      <c r="AD78" s="281"/>
      <c r="AE78" s="281"/>
      <c r="AF78" s="281"/>
      <c r="AG78" s="281"/>
      <c r="AH78" s="281"/>
      <c r="AI78" s="289"/>
      <c r="AJ78" s="279" t="s">
        <v>67</v>
      </c>
      <c r="AK78" s="280"/>
      <c r="AL78" s="280"/>
      <c r="AM78" s="280"/>
      <c r="AN78" s="280"/>
      <c r="AO78" s="290"/>
      <c r="AP78" s="290"/>
      <c r="AQ78" s="290"/>
      <c r="AR78" s="290"/>
      <c r="AS78" s="290"/>
      <c r="AT78" s="290"/>
      <c r="AU78" s="290"/>
      <c r="AV78" s="290"/>
      <c r="AW78" s="291"/>
      <c r="AX78" s="58"/>
    </row>
    <row r="79" spans="1:50" ht="9.75" customHeight="1" x14ac:dyDescent="0.25">
      <c r="A79" s="57"/>
      <c r="B79" s="279" t="s">
        <v>68</v>
      </c>
      <c r="C79" s="280"/>
      <c r="D79" s="280"/>
      <c r="E79" s="280"/>
      <c r="F79" s="280"/>
      <c r="G79" s="280"/>
      <c r="H79" s="280"/>
      <c r="I79" s="280"/>
      <c r="J79" s="280"/>
      <c r="K79" s="280"/>
      <c r="L79" s="281"/>
      <c r="M79" s="281"/>
      <c r="N79" s="281"/>
      <c r="O79" s="281"/>
      <c r="P79" s="281"/>
      <c r="Q79" s="281"/>
      <c r="R79" s="281"/>
      <c r="S79" s="281"/>
      <c r="T79" s="281"/>
      <c r="U79" s="281"/>
      <c r="V79" s="281"/>
      <c r="W79" s="281"/>
      <c r="X79" s="281"/>
      <c r="Y79" s="281"/>
      <c r="Z79" s="281"/>
      <c r="AA79" s="281"/>
      <c r="AB79" s="281"/>
      <c r="AC79" s="281"/>
      <c r="AD79" s="281"/>
      <c r="AE79" s="281"/>
      <c r="AF79" s="281"/>
      <c r="AG79" s="281"/>
      <c r="AH79" s="281"/>
      <c r="AI79" s="281"/>
      <c r="AJ79" s="282" t="s">
        <v>69</v>
      </c>
      <c r="AK79" s="283"/>
      <c r="AL79" s="283"/>
      <c r="AM79" s="283"/>
      <c r="AN79" s="283"/>
      <c r="AO79" s="283"/>
      <c r="AP79" s="283"/>
      <c r="AQ79" s="283"/>
      <c r="AR79" s="283"/>
      <c r="AS79" s="283"/>
      <c r="AT79" s="283"/>
      <c r="AU79" s="283"/>
      <c r="AV79" s="283"/>
      <c r="AW79" s="284"/>
      <c r="AX79" s="58"/>
    </row>
    <row r="80" spans="1:50" ht="9.75" customHeight="1" x14ac:dyDescent="0.25">
      <c r="A80" s="57"/>
      <c r="B80" s="279" t="s">
        <v>70</v>
      </c>
      <c r="C80" s="280"/>
      <c r="D80" s="280"/>
      <c r="E80" s="280"/>
      <c r="F80" s="280"/>
      <c r="G80" s="280"/>
      <c r="H80" s="280"/>
      <c r="I80" s="280"/>
      <c r="J80" s="280"/>
      <c r="K80" s="280"/>
      <c r="L80" s="281"/>
      <c r="M80" s="281"/>
      <c r="N80" s="281"/>
      <c r="O80" s="281"/>
      <c r="P80" s="281"/>
      <c r="Q80" s="281"/>
      <c r="R80" s="281"/>
      <c r="S80" s="281"/>
      <c r="T80" s="281"/>
      <c r="U80" s="281"/>
      <c r="V80" s="281"/>
      <c r="W80" s="281"/>
      <c r="X80" s="281"/>
      <c r="Y80" s="281"/>
      <c r="Z80" s="281"/>
      <c r="AA80" s="281"/>
      <c r="AB80" s="281"/>
      <c r="AC80" s="281"/>
      <c r="AD80" s="281"/>
      <c r="AE80" s="281"/>
      <c r="AF80" s="281"/>
      <c r="AG80" s="281"/>
      <c r="AH80" s="281"/>
      <c r="AI80" s="281"/>
      <c r="AJ80" s="285"/>
      <c r="AK80" s="286"/>
      <c r="AL80" s="286"/>
      <c r="AM80" s="286"/>
      <c r="AN80" s="286"/>
      <c r="AO80" s="286"/>
      <c r="AP80" s="286"/>
      <c r="AQ80" s="286"/>
      <c r="AR80" s="286"/>
      <c r="AS80" s="286"/>
      <c r="AT80" s="286"/>
      <c r="AU80" s="286"/>
      <c r="AV80" s="286"/>
      <c r="AW80" s="287"/>
      <c r="AX80" s="58"/>
    </row>
    <row r="81" spans="1:50" ht="3" customHeight="1" x14ac:dyDescent="0.25">
      <c r="A81" s="5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  <c r="AX81" s="58"/>
    </row>
    <row r="82" spans="1:50" ht="9.75" customHeight="1" x14ac:dyDescent="0.25">
      <c r="A82" s="57"/>
      <c r="B82" s="279" t="s">
        <v>72</v>
      </c>
      <c r="C82" s="280"/>
      <c r="D82" s="280"/>
      <c r="E82" s="280"/>
      <c r="F82" s="280"/>
      <c r="G82" s="280"/>
      <c r="H82" s="280"/>
      <c r="I82" s="280"/>
      <c r="J82" s="280"/>
      <c r="K82" s="280"/>
      <c r="L82" s="281"/>
      <c r="M82" s="281"/>
      <c r="N82" s="281"/>
      <c r="O82" s="281"/>
      <c r="P82" s="281"/>
      <c r="Q82" s="281"/>
      <c r="R82" s="281"/>
      <c r="S82" s="281"/>
      <c r="T82" s="281"/>
      <c r="U82" s="281"/>
      <c r="V82" s="281"/>
      <c r="W82" s="281"/>
      <c r="X82" s="281"/>
      <c r="Y82" s="281"/>
      <c r="Z82" s="281"/>
      <c r="AA82" s="281"/>
      <c r="AB82" s="281"/>
      <c r="AC82" s="281"/>
      <c r="AD82" s="281"/>
      <c r="AE82" s="281"/>
      <c r="AF82" s="281"/>
      <c r="AG82" s="281"/>
      <c r="AH82" s="281"/>
      <c r="AI82" s="289"/>
      <c r="AJ82" s="279" t="s">
        <v>67</v>
      </c>
      <c r="AK82" s="280"/>
      <c r="AL82" s="280"/>
      <c r="AM82" s="280"/>
      <c r="AN82" s="280"/>
      <c r="AO82" s="290"/>
      <c r="AP82" s="290"/>
      <c r="AQ82" s="290"/>
      <c r="AR82" s="290"/>
      <c r="AS82" s="290"/>
      <c r="AT82" s="290"/>
      <c r="AU82" s="290"/>
      <c r="AV82" s="290"/>
      <c r="AW82" s="291"/>
      <c r="AX82" s="58"/>
    </row>
    <row r="83" spans="1:50" ht="9.75" customHeight="1" x14ac:dyDescent="0.25">
      <c r="A83" s="57"/>
      <c r="B83" s="279" t="s">
        <v>68</v>
      </c>
      <c r="C83" s="280"/>
      <c r="D83" s="280"/>
      <c r="E83" s="280"/>
      <c r="F83" s="280"/>
      <c r="G83" s="280"/>
      <c r="H83" s="280"/>
      <c r="I83" s="280"/>
      <c r="J83" s="280"/>
      <c r="K83" s="280"/>
      <c r="L83" s="281"/>
      <c r="M83" s="281"/>
      <c r="N83" s="281"/>
      <c r="O83" s="281"/>
      <c r="P83" s="281"/>
      <c r="Q83" s="281"/>
      <c r="R83" s="281"/>
      <c r="S83" s="281"/>
      <c r="T83" s="281"/>
      <c r="U83" s="281"/>
      <c r="V83" s="281"/>
      <c r="W83" s="281"/>
      <c r="X83" s="281"/>
      <c r="Y83" s="281"/>
      <c r="Z83" s="281"/>
      <c r="AA83" s="281"/>
      <c r="AB83" s="281"/>
      <c r="AC83" s="281"/>
      <c r="AD83" s="281"/>
      <c r="AE83" s="281"/>
      <c r="AF83" s="281"/>
      <c r="AG83" s="281"/>
      <c r="AH83" s="281"/>
      <c r="AI83" s="281"/>
      <c r="AJ83" s="282" t="s">
        <v>69</v>
      </c>
      <c r="AK83" s="283"/>
      <c r="AL83" s="283"/>
      <c r="AM83" s="283"/>
      <c r="AN83" s="283"/>
      <c r="AO83" s="283"/>
      <c r="AP83" s="283"/>
      <c r="AQ83" s="283"/>
      <c r="AR83" s="283"/>
      <c r="AS83" s="283"/>
      <c r="AT83" s="283"/>
      <c r="AU83" s="283"/>
      <c r="AV83" s="283"/>
      <c r="AW83" s="284"/>
      <c r="AX83" s="58"/>
    </row>
    <row r="84" spans="1:50" ht="9.75" customHeight="1" x14ac:dyDescent="0.25">
      <c r="A84" s="57"/>
      <c r="B84" s="279" t="s">
        <v>70</v>
      </c>
      <c r="C84" s="280"/>
      <c r="D84" s="280"/>
      <c r="E84" s="280"/>
      <c r="F84" s="280"/>
      <c r="G84" s="280"/>
      <c r="H84" s="280"/>
      <c r="I84" s="280"/>
      <c r="J84" s="280"/>
      <c r="K84" s="280"/>
      <c r="L84" s="281"/>
      <c r="M84" s="281"/>
      <c r="N84" s="281"/>
      <c r="O84" s="281"/>
      <c r="P84" s="281"/>
      <c r="Q84" s="281"/>
      <c r="R84" s="281"/>
      <c r="S84" s="281"/>
      <c r="T84" s="281"/>
      <c r="U84" s="281"/>
      <c r="V84" s="281"/>
      <c r="W84" s="281"/>
      <c r="X84" s="281"/>
      <c r="Y84" s="281"/>
      <c r="Z84" s="281"/>
      <c r="AA84" s="281"/>
      <c r="AB84" s="281"/>
      <c r="AC84" s="281"/>
      <c r="AD84" s="281"/>
      <c r="AE84" s="281"/>
      <c r="AF84" s="281"/>
      <c r="AG84" s="281"/>
      <c r="AH84" s="281"/>
      <c r="AI84" s="281"/>
      <c r="AJ84" s="285"/>
      <c r="AK84" s="286"/>
      <c r="AL84" s="286"/>
      <c r="AM84" s="286"/>
      <c r="AN84" s="286"/>
      <c r="AO84" s="286"/>
      <c r="AP84" s="286"/>
      <c r="AQ84" s="286"/>
      <c r="AR84" s="286"/>
      <c r="AS84" s="286"/>
      <c r="AT84" s="286"/>
      <c r="AU84" s="286"/>
      <c r="AV84" s="286"/>
      <c r="AW84" s="287"/>
      <c r="AX84" s="58"/>
    </row>
    <row r="85" spans="1:50" ht="3" customHeight="1" x14ac:dyDescent="0.25">
      <c r="A85" s="5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6"/>
      <c r="AK85" s="16"/>
      <c r="AL85" s="16"/>
      <c r="AM85" s="16"/>
      <c r="AN85" s="16"/>
      <c r="AO85" s="16"/>
      <c r="AP85" s="16"/>
      <c r="AQ85" s="16"/>
      <c r="AR85" s="16"/>
      <c r="AS85" s="16"/>
      <c r="AT85" s="16"/>
      <c r="AU85" s="16"/>
      <c r="AV85" s="16"/>
      <c r="AW85" s="16"/>
      <c r="AX85" s="58"/>
    </row>
    <row r="86" spans="1:50" ht="9.75" customHeight="1" x14ac:dyDescent="0.25">
      <c r="A86" s="57"/>
      <c r="B86" s="279" t="s">
        <v>72</v>
      </c>
      <c r="C86" s="280"/>
      <c r="D86" s="280"/>
      <c r="E86" s="280"/>
      <c r="F86" s="280"/>
      <c r="G86" s="280"/>
      <c r="H86" s="280"/>
      <c r="I86" s="280"/>
      <c r="J86" s="280"/>
      <c r="K86" s="280"/>
      <c r="L86" s="281"/>
      <c r="M86" s="281"/>
      <c r="N86" s="281"/>
      <c r="O86" s="281"/>
      <c r="P86" s="281"/>
      <c r="Q86" s="281"/>
      <c r="R86" s="281"/>
      <c r="S86" s="281"/>
      <c r="T86" s="281"/>
      <c r="U86" s="281"/>
      <c r="V86" s="281"/>
      <c r="W86" s="281"/>
      <c r="X86" s="281"/>
      <c r="Y86" s="281"/>
      <c r="Z86" s="281"/>
      <c r="AA86" s="281"/>
      <c r="AB86" s="281"/>
      <c r="AC86" s="281"/>
      <c r="AD86" s="281"/>
      <c r="AE86" s="281"/>
      <c r="AF86" s="281"/>
      <c r="AG86" s="281"/>
      <c r="AH86" s="281"/>
      <c r="AI86" s="289"/>
      <c r="AJ86" s="279" t="s">
        <v>67</v>
      </c>
      <c r="AK86" s="280"/>
      <c r="AL86" s="280"/>
      <c r="AM86" s="280"/>
      <c r="AN86" s="280"/>
      <c r="AO86" s="290"/>
      <c r="AP86" s="290"/>
      <c r="AQ86" s="290"/>
      <c r="AR86" s="290"/>
      <c r="AS86" s="290"/>
      <c r="AT86" s="290"/>
      <c r="AU86" s="290"/>
      <c r="AV86" s="290"/>
      <c r="AW86" s="291"/>
      <c r="AX86" s="58"/>
    </row>
    <row r="87" spans="1:50" ht="9.75" customHeight="1" x14ac:dyDescent="0.25">
      <c r="A87" s="57"/>
      <c r="B87" s="279" t="s">
        <v>68</v>
      </c>
      <c r="C87" s="280"/>
      <c r="D87" s="280"/>
      <c r="E87" s="280"/>
      <c r="F87" s="280"/>
      <c r="G87" s="280"/>
      <c r="H87" s="280"/>
      <c r="I87" s="280"/>
      <c r="J87" s="280"/>
      <c r="K87" s="280"/>
      <c r="L87" s="281"/>
      <c r="M87" s="281"/>
      <c r="N87" s="281"/>
      <c r="O87" s="281"/>
      <c r="P87" s="281"/>
      <c r="Q87" s="281"/>
      <c r="R87" s="281"/>
      <c r="S87" s="281"/>
      <c r="T87" s="281"/>
      <c r="U87" s="281"/>
      <c r="V87" s="281"/>
      <c r="W87" s="281"/>
      <c r="X87" s="281"/>
      <c r="Y87" s="281"/>
      <c r="Z87" s="281"/>
      <c r="AA87" s="281"/>
      <c r="AB87" s="281"/>
      <c r="AC87" s="281"/>
      <c r="AD87" s="281"/>
      <c r="AE87" s="281"/>
      <c r="AF87" s="281"/>
      <c r="AG87" s="281"/>
      <c r="AH87" s="281"/>
      <c r="AI87" s="281"/>
      <c r="AJ87" s="282" t="s">
        <v>69</v>
      </c>
      <c r="AK87" s="283"/>
      <c r="AL87" s="283"/>
      <c r="AM87" s="283"/>
      <c r="AN87" s="283"/>
      <c r="AO87" s="283"/>
      <c r="AP87" s="283"/>
      <c r="AQ87" s="283"/>
      <c r="AR87" s="283"/>
      <c r="AS87" s="283"/>
      <c r="AT87" s="283"/>
      <c r="AU87" s="283"/>
      <c r="AV87" s="283"/>
      <c r="AW87" s="284"/>
      <c r="AX87" s="58"/>
    </row>
    <row r="88" spans="1:50" ht="9.75" customHeight="1" x14ac:dyDescent="0.25">
      <c r="A88" s="57"/>
      <c r="B88" s="279" t="s">
        <v>70</v>
      </c>
      <c r="C88" s="280"/>
      <c r="D88" s="280"/>
      <c r="E88" s="280"/>
      <c r="F88" s="280"/>
      <c r="G88" s="280"/>
      <c r="H88" s="280"/>
      <c r="I88" s="280"/>
      <c r="J88" s="280"/>
      <c r="K88" s="280"/>
      <c r="L88" s="281"/>
      <c r="M88" s="281"/>
      <c r="N88" s="281"/>
      <c r="O88" s="281"/>
      <c r="P88" s="281"/>
      <c r="Q88" s="281"/>
      <c r="R88" s="281"/>
      <c r="S88" s="281"/>
      <c r="T88" s="281"/>
      <c r="U88" s="281"/>
      <c r="V88" s="281"/>
      <c r="W88" s="281"/>
      <c r="X88" s="281"/>
      <c r="Y88" s="281"/>
      <c r="Z88" s="281"/>
      <c r="AA88" s="281"/>
      <c r="AB88" s="281"/>
      <c r="AC88" s="281"/>
      <c r="AD88" s="281"/>
      <c r="AE88" s="281"/>
      <c r="AF88" s="281"/>
      <c r="AG88" s="281"/>
      <c r="AH88" s="281"/>
      <c r="AI88" s="281"/>
      <c r="AJ88" s="285"/>
      <c r="AK88" s="286"/>
      <c r="AL88" s="286"/>
      <c r="AM88" s="286"/>
      <c r="AN88" s="286"/>
      <c r="AO88" s="286"/>
      <c r="AP88" s="286"/>
      <c r="AQ88" s="286"/>
      <c r="AR88" s="286"/>
      <c r="AS88" s="286"/>
      <c r="AT88" s="286"/>
      <c r="AU88" s="286"/>
      <c r="AV88" s="286"/>
      <c r="AW88" s="287"/>
      <c r="AX88" s="58"/>
    </row>
    <row r="89" spans="1:50" ht="3" customHeight="1" x14ac:dyDescent="0.25">
      <c r="A89" s="5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16"/>
      <c r="AX89" s="58"/>
    </row>
    <row r="90" spans="1:50" ht="9.75" customHeight="1" x14ac:dyDescent="0.25">
      <c r="A90" s="57"/>
      <c r="B90" s="279" t="s">
        <v>72</v>
      </c>
      <c r="C90" s="280"/>
      <c r="D90" s="280"/>
      <c r="E90" s="280"/>
      <c r="F90" s="280"/>
      <c r="G90" s="280"/>
      <c r="H90" s="280"/>
      <c r="I90" s="280"/>
      <c r="J90" s="280"/>
      <c r="K90" s="280"/>
      <c r="L90" s="281"/>
      <c r="M90" s="281"/>
      <c r="N90" s="281"/>
      <c r="O90" s="281"/>
      <c r="P90" s="281"/>
      <c r="Q90" s="281"/>
      <c r="R90" s="281"/>
      <c r="S90" s="281"/>
      <c r="T90" s="281"/>
      <c r="U90" s="281"/>
      <c r="V90" s="281"/>
      <c r="W90" s="281"/>
      <c r="X90" s="281"/>
      <c r="Y90" s="281"/>
      <c r="Z90" s="281"/>
      <c r="AA90" s="281"/>
      <c r="AB90" s="281"/>
      <c r="AC90" s="281"/>
      <c r="AD90" s="281"/>
      <c r="AE90" s="281"/>
      <c r="AF90" s="281"/>
      <c r="AG90" s="281"/>
      <c r="AH90" s="281"/>
      <c r="AI90" s="289"/>
      <c r="AJ90" s="279" t="s">
        <v>67</v>
      </c>
      <c r="AK90" s="280"/>
      <c r="AL90" s="280"/>
      <c r="AM90" s="280"/>
      <c r="AN90" s="280"/>
      <c r="AO90" s="290"/>
      <c r="AP90" s="290"/>
      <c r="AQ90" s="290"/>
      <c r="AR90" s="290"/>
      <c r="AS90" s="290"/>
      <c r="AT90" s="290"/>
      <c r="AU90" s="290"/>
      <c r="AV90" s="290"/>
      <c r="AW90" s="291"/>
      <c r="AX90" s="58"/>
    </row>
    <row r="91" spans="1:50" ht="9.75" customHeight="1" x14ac:dyDescent="0.25">
      <c r="A91" s="57"/>
      <c r="B91" s="279" t="s">
        <v>68</v>
      </c>
      <c r="C91" s="280"/>
      <c r="D91" s="280"/>
      <c r="E91" s="280"/>
      <c r="F91" s="280"/>
      <c r="G91" s="280"/>
      <c r="H91" s="280"/>
      <c r="I91" s="280"/>
      <c r="J91" s="280"/>
      <c r="K91" s="280"/>
      <c r="L91" s="281"/>
      <c r="M91" s="281"/>
      <c r="N91" s="281"/>
      <c r="O91" s="281"/>
      <c r="P91" s="281"/>
      <c r="Q91" s="281"/>
      <c r="R91" s="281"/>
      <c r="S91" s="281"/>
      <c r="T91" s="281"/>
      <c r="U91" s="281"/>
      <c r="V91" s="281"/>
      <c r="W91" s="281"/>
      <c r="X91" s="281"/>
      <c r="Y91" s="281"/>
      <c r="Z91" s="281"/>
      <c r="AA91" s="281"/>
      <c r="AB91" s="281"/>
      <c r="AC91" s="281"/>
      <c r="AD91" s="281"/>
      <c r="AE91" s="281"/>
      <c r="AF91" s="281"/>
      <c r="AG91" s="281"/>
      <c r="AH91" s="281"/>
      <c r="AI91" s="281"/>
      <c r="AJ91" s="282" t="s">
        <v>69</v>
      </c>
      <c r="AK91" s="283"/>
      <c r="AL91" s="283"/>
      <c r="AM91" s="283"/>
      <c r="AN91" s="283"/>
      <c r="AO91" s="283"/>
      <c r="AP91" s="283"/>
      <c r="AQ91" s="283"/>
      <c r="AR91" s="283"/>
      <c r="AS91" s="283"/>
      <c r="AT91" s="283"/>
      <c r="AU91" s="283"/>
      <c r="AV91" s="283"/>
      <c r="AW91" s="284"/>
      <c r="AX91" s="58"/>
    </row>
    <row r="92" spans="1:50" ht="9.75" customHeight="1" x14ac:dyDescent="0.25">
      <c r="A92" s="57"/>
      <c r="B92" s="279" t="s">
        <v>70</v>
      </c>
      <c r="C92" s="280"/>
      <c r="D92" s="280"/>
      <c r="E92" s="280"/>
      <c r="F92" s="280"/>
      <c r="G92" s="280"/>
      <c r="H92" s="280"/>
      <c r="I92" s="280"/>
      <c r="J92" s="280"/>
      <c r="K92" s="280"/>
      <c r="L92" s="281"/>
      <c r="M92" s="281"/>
      <c r="N92" s="281"/>
      <c r="O92" s="281"/>
      <c r="P92" s="281"/>
      <c r="Q92" s="281"/>
      <c r="R92" s="281"/>
      <c r="S92" s="281"/>
      <c r="T92" s="281"/>
      <c r="U92" s="281"/>
      <c r="V92" s="281"/>
      <c r="W92" s="281"/>
      <c r="X92" s="281"/>
      <c r="Y92" s="281"/>
      <c r="Z92" s="281"/>
      <c r="AA92" s="281"/>
      <c r="AB92" s="281"/>
      <c r="AC92" s="281"/>
      <c r="AD92" s="281"/>
      <c r="AE92" s="281"/>
      <c r="AF92" s="281"/>
      <c r="AG92" s="281"/>
      <c r="AH92" s="281"/>
      <c r="AI92" s="281"/>
      <c r="AJ92" s="285"/>
      <c r="AK92" s="286"/>
      <c r="AL92" s="286"/>
      <c r="AM92" s="286"/>
      <c r="AN92" s="286"/>
      <c r="AO92" s="286"/>
      <c r="AP92" s="286"/>
      <c r="AQ92" s="286"/>
      <c r="AR92" s="286"/>
      <c r="AS92" s="286"/>
      <c r="AT92" s="286"/>
      <c r="AU92" s="286"/>
      <c r="AV92" s="286"/>
      <c r="AW92" s="287"/>
      <c r="AX92" s="58"/>
    </row>
    <row r="93" spans="1:50" ht="3" customHeight="1" x14ac:dyDescent="0.25">
      <c r="A93" s="5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 s="16"/>
      <c r="AV93" s="16"/>
      <c r="AW93" s="16"/>
      <c r="AX93" s="58"/>
    </row>
    <row r="94" spans="1:50" ht="9.75" customHeight="1" x14ac:dyDescent="0.25">
      <c r="A94" s="57"/>
      <c r="B94" s="279" t="s">
        <v>72</v>
      </c>
      <c r="C94" s="280"/>
      <c r="D94" s="280"/>
      <c r="E94" s="280"/>
      <c r="F94" s="280"/>
      <c r="G94" s="280"/>
      <c r="H94" s="280"/>
      <c r="I94" s="280"/>
      <c r="J94" s="280"/>
      <c r="K94" s="280"/>
      <c r="L94" s="281"/>
      <c r="M94" s="281"/>
      <c r="N94" s="281"/>
      <c r="O94" s="281"/>
      <c r="P94" s="281"/>
      <c r="Q94" s="281"/>
      <c r="R94" s="281"/>
      <c r="S94" s="281"/>
      <c r="T94" s="281"/>
      <c r="U94" s="281"/>
      <c r="V94" s="281"/>
      <c r="W94" s="281"/>
      <c r="X94" s="281"/>
      <c r="Y94" s="281"/>
      <c r="Z94" s="281"/>
      <c r="AA94" s="281"/>
      <c r="AB94" s="281"/>
      <c r="AC94" s="281"/>
      <c r="AD94" s="281"/>
      <c r="AE94" s="281"/>
      <c r="AF94" s="281"/>
      <c r="AG94" s="281"/>
      <c r="AH94" s="281"/>
      <c r="AI94" s="289"/>
      <c r="AJ94" s="279" t="s">
        <v>67</v>
      </c>
      <c r="AK94" s="280"/>
      <c r="AL94" s="280"/>
      <c r="AM94" s="280"/>
      <c r="AN94" s="280"/>
      <c r="AO94" s="290"/>
      <c r="AP94" s="290"/>
      <c r="AQ94" s="290"/>
      <c r="AR94" s="290"/>
      <c r="AS94" s="290"/>
      <c r="AT94" s="290"/>
      <c r="AU94" s="290"/>
      <c r="AV94" s="290"/>
      <c r="AW94" s="291"/>
      <c r="AX94" s="58"/>
    </row>
    <row r="95" spans="1:50" ht="9.75" customHeight="1" x14ac:dyDescent="0.25">
      <c r="A95" s="57"/>
      <c r="B95" s="279" t="s">
        <v>68</v>
      </c>
      <c r="C95" s="280"/>
      <c r="D95" s="280"/>
      <c r="E95" s="280"/>
      <c r="F95" s="280"/>
      <c r="G95" s="280"/>
      <c r="H95" s="280"/>
      <c r="I95" s="280"/>
      <c r="J95" s="280"/>
      <c r="K95" s="280"/>
      <c r="L95" s="281"/>
      <c r="M95" s="281"/>
      <c r="N95" s="281"/>
      <c r="O95" s="281"/>
      <c r="P95" s="281"/>
      <c r="Q95" s="281"/>
      <c r="R95" s="281"/>
      <c r="S95" s="281"/>
      <c r="T95" s="281"/>
      <c r="U95" s="281"/>
      <c r="V95" s="281"/>
      <c r="W95" s="281"/>
      <c r="X95" s="281"/>
      <c r="Y95" s="281"/>
      <c r="Z95" s="281"/>
      <c r="AA95" s="281"/>
      <c r="AB95" s="281"/>
      <c r="AC95" s="281"/>
      <c r="AD95" s="281"/>
      <c r="AE95" s="281"/>
      <c r="AF95" s="281"/>
      <c r="AG95" s="281"/>
      <c r="AH95" s="281"/>
      <c r="AI95" s="281"/>
      <c r="AJ95" s="282" t="s">
        <v>69</v>
      </c>
      <c r="AK95" s="283"/>
      <c r="AL95" s="283"/>
      <c r="AM95" s="283"/>
      <c r="AN95" s="283"/>
      <c r="AO95" s="283"/>
      <c r="AP95" s="283"/>
      <c r="AQ95" s="283"/>
      <c r="AR95" s="283"/>
      <c r="AS95" s="283"/>
      <c r="AT95" s="283"/>
      <c r="AU95" s="283"/>
      <c r="AV95" s="283"/>
      <c r="AW95" s="284"/>
      <c r="AX95" s="58"/>
    </row>
    <row r="96" spans="1:50" ht="9.75" customHeight="1" x14ac:dyDescent="0.25">
      <c r="A96" s="57"/>
      <c r="B96" s="279" t="s">
        <v>70</v>
      </c>
      <c r="C96" s="280"/>
      <c r="D96" s="280"/>
      <c r="E96" s="280"/>
      <c r="F96" s="280"/>
      <c r="G96" s="280"/>
      <c r="H96" s="280"/>
      <c r="I96" s="280"/>
      <c r="J96" s="280"/>
      <c r="K96" s="280"/>
      <c r="L96" s="281"/>
      <c r="M96" s="281"/>
      <c r="N96" s="281"/>
      <c r="O96" s="281"/>
      <c r="P96" s="281"/>
      <c r="Q96" s="281"/>
      <c r="R96" s="281"/>
      <c r="S96" s="281"/>
      <c r="T96" s="281"/>
      <c r="U96" s="281"/>
      <c r="V96" s="281"/>
      <c r="W96" s="281"/>
      <c r="X96" s="281"/>
      <c r="Y96" s="281"/>
      <c r="Z96" s="281"/>
      <c r="AA96" s="281"/>
      <c r="AB96" s="281"/>
      <c r="AC96" s="281"/>
      <c r="AD96" s="281"/>
      <c r="AE96" s="281"/>
      <c r="AF96" s="281"/>
      <c r="AG96" s="281"/>
      <c r="AH96" s="281"/>
      <c r="AI96" s="281"/>
      <c r="AJ96" s="285"/>
      <c r="AK96" s="286"/>
      <c r="AL96" s="286"/>
      <c r="AM96" s="286"/>
      <c r="AN96" s="286"/>
      <c r="AO96" s="286"/>
      <c r="AP96" s="286"/>
      <c r="AQ96" s="286"/>
      <c r="AR96" s="286"/>
      <c r="AS96" s="286"/>
      <c r="AT96" s="286"/>
      <c r="AU96" s="286"/>
      <c r="AV96" s="286"/>
      <c r="AW96" s="287"/>
      <c r="AX96" s="58"/>
    </row>
    <row r="97" spans="1:50" ht="3" customHeight="1" x14ac:dyDescent="0.25">
      <c r="A97" s="57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AU97" s="16"/>
      <c r="AV97" s="16"/>
      <c r="AW97" s="16"/>
      <c r="AX97" s="58"/>
    </row>
    <row r="98" spans="1:50" s="56" customFormat="1" ht="9.75" customHeight="1" x14ac:dyDescent="0.25">
      <c r="A98" s="59"/>
      <c r="B98" s="288" t="s">
        <v>73</v>
      </c>
      <c r="C98" s="288"/>
      <c r="D98" s="288"/>
      <c r="E98" s="288"/>
      <c r="F98" s="288"/>
      <c r="G98" s="288"/>
      <c r="H98" s="288"/>
      <c r="I98" s="288"/>
      <c r="J98" s="288"/>
      <c r="K98" s="288"/>
      <c r="L98" s="288"/>
      <c r="M98" s="288"/>
      <c r="N98" s="288"/>
      <c r="O98" s="288"/>
      <c r="P98" s="288"/>
      <c r="Q98" s="288"/>
      <c r="R98" s="288"/>
      <c r="S98" s="288"/>
      <c r="T98" s="288"/>
      <c r="U98" s="288"/>
      <c r="V98" s="288"/>
      <c r="W98" s="288"/>
      <c r="X98" s="288"/>
      <c r="Y98" s="288"/>
      <c r="Z98" s="288"/>
      <c r="AA98" s="288"/>
      <c r="AB98" s="288"/>
      <c r="AC98" s="288"/>
      <c r="AD98" s="288"/>
      <c r="AE98" s="288"/>
      <c r="AF98" s="288"/>
      <c r="AG98" s="288"/>
      <c r="AH98" s="288"/>
      <c r="AI98" s="288"/>
      <c r="AJ98" s="288"/>
      <c r="AK98" s="288"/>
      <c r="AL98" s="288"/>
      <c r="AM98" s="288"/>
      <c r="AN98" s="288"/>
      <c r="AO98" s="288"/>
      <c r="AP98" s="288"/>
      <c r="AQ98" s="288"/>
      <c r="AR98" s="288"/>
      <c r="AS98" s="288"/>
      <c r="AT98" s="288"/>
      <c r="AU98" s="288"/>
      <c r="AV98" s="288"/>
      <c r="AW98" s="288"/>
      <c r="AX98" s="60"/>
    </row>
    <row r="99" spans="1:50" s="56" customFormat="1" ht="9.75" customHeight="1" x14ac:dyDescent="0.25">
      <c r="B99" s="274"/>
      <c r="C99" s="274"/>
      <c r="D99" s="274"/>
      <c r="E99" s="274"/>
      <c r="F99" s="274"/>
      <c r="G99" s="274"/>
      <c r="H99" s="274"/>
      <c r="I99" s="274"/>
      <c r="J99" s="274"/>
      <c r="K99" s="274"/>
      <c r="L99" s="275"/>
      <c r="M99" s="275"/>
      <c r="N99" s="275"/>
      <c r="O99" s="275"/>
      <c r="P99" s="275"/>
      <c r="Q99" s="275"/>
      <c r="R99" s="275"/>
      <c r="S99" s="275"/>
      <c r="T99" s="275"/>
      <c r="U99" s="275"/>
      <c r="V99" s="275"/>
      <c r="W99" s="275"/>
      <c r="X99" s="275"/>
      <c r="Y99" s="275"/>
      <c r="Z99" s="275"/>
      <c r="AA99" s="275"/>
      <c r="AB99" s="275"/>
      <c r="AC99" s="275"/>
      <c r="AD99" s="275"/>
      <c r="AE99" s="275"/>
      <c r="AF99" s="275"/>
      <c r="AG99" s="275"/>
      <c r="AH99" s="275"/>
      <c r="AI99" s="275"/>
      <c r="AJ99" s="276"/>
      <c r="AK99" s="276"/>
      <c r="AL99" s="276"/>
      <c r="AM99" s="276"/>
      <c r="AN99" s="276"/>
      <c r="AO99" s="276"/>
      <c r="AP99" s="276"/>
      <c r="AQ99" s="276"/>
      <c r="AR99" s="276"/>
      <c r="AS99" s="276"/>
      <c r="AT99" s="276"/>
      <c r="AU99" s="276"/>
      <c r="AV99" s="276"/>
      <c r="AW99" s="276"/>
    </row>
    <row r="100" spans="1:50" s="56" customFormat="1" ht="9.75" customHeight="1" x14ac:dyDescent="0.25">
      <c r="B100" s="274"/>
      <c r="C100" s="274"/>
      <c r="D100" s="274"/>
      <c r="E100" s="274"/>
      <c r="F100" s="274"/>
      <c r="G100" s="274"/>
      <c r="H100" s="274"/>
      <c r="I100" s="274"/>
      <c r="J100" s="274"/>
      <c r="K100" s="274"/>
      <c r="L100" s="275"/>
      <c r="M100" s="275"/>
      <c r="N100" s="275"/>
      <c r="O100" s="275"/>
      <c r="P100" s="275"/>
      <c r="Q100" s="275"/>
      <c r="R100" s="275"/>
      <c r="S100" s="275"/>
      <c r="T100" s="275"/>
      <c r="U100" s="275"/>
      <c r="V100" s="275"/>
      <c r="W100" s="275"/>
      <c r="X100" s="275"/>
      <c r="Y100" s="275"/>
      <c r="Z100" s="275"/>
      <c r="AA100" s="275"/>
      <c r="AB100" s="275"/>
      <c r="AC100" s="275"/>
      <c r="AD100" s="275"/>
      <c r="AE100" s="275"/>
      <c r="AF100" s="275"/>
      <c r="AG100" s="275"/>
      <c r="AH100" s="275"/>
      <c r="AI100" s="275"/>
      <c r="AJ100" s="277"/>
      <c r="AK100" s="277"/>
      <c r="AL100" s="277"/>
      <c r="AM100" s="277"/>
      <c r="AN100" s="277"/>
      <c r="AO100" s="277"/>
      <c r="AP100" s="277"/>
      <c r="AQ100" s="277"/>
      <c r="AR100" s="277"/>
      <c r="AS100" s="277"/>
      <c r="AT100" s="277"/>
      <c r="AU100" s="277"/>
      <c r="AV100" s="277"/>
      <c r="AW100" s="277"/>
    </row>
    <row r="101" spans="1:50" s="56" customFormat="1" ht="3" customHeight="1" x14ac:dyDescent="0.25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16"/>
      <c r="AQ101" s="16"/>
      <c r="AR101" s="16"/>
      <c r="AS101" s="16"/>
      <c r="AT101" s="16"/>
      <c r="AU101" s="16"/>
      <c r="AV101" s="16"/>
      <c r="AW101" s="16"/>
      <c r="AX101" s="16"/>
    </row>
    <row r="102" spans="1:50" s="56" customFormat="1" ht="9.75" customHeight="1" x14ac:dyDescent="0.25">
      <c r="B102" s="278"/>
      <c r="C102" s="278"/>
      <c r="D102" s="278"/>
      <c r="E102" s="278"/>
      <c r="F102" s="278"/>
      <c r="G102" s="278"/>
      <c r="H102" s="278"/>
      <c r="I102" s="278"/>
      <c r="J102" s="278"/>
      <c r="K102" s="278"/>
      <c r="L102" s="275"/>
      <c r="M102" s="275"/>
      <c r="N102" s="275"/>
      <c r="O102" s="275"/>
      <c r="P102" s="275"/>
      <c r="Q102" s="275"/>
      <c r="R102" s="275"/>
      <c r="S102" s="275"/>
      <c r="T102" s="275"/>
      <c r="U102" s="275"/>
      <c r="V102" s="275"/>
      <c r="W102" s="275"/>
      <c r="X102" s="275"/>
      <c r="Y102" s="275"/>
      <c r="Z102" s="275"/>
      <c r="AA102" s="275"/>
      <c r="AB102" s="275"/>
      <c r="AC102" s="275"/>
      <c r="AD102" s="275"/>
      <c r="AE102" s="275"/>
      <c r="AF102" s="275"/>
      <c r="AG102" s="275"/>
      <c r="AH102" s="275"/>
      <c r="AI102" s="275"/>
      <c r="AJ102" s="278"/>
      <c r="AK102" s="278"/>
      <c r="AL102" s="278"/>
      <c r="AM102" s="278"/>
      <c r="AN102" s="278"/>
      <c r="AO102" s="275"/>
      <c r="AP102" s="275"/>
      <c r="AQ102" s="275"/>
      <c r="AR102" s="275"/>
      <c r="AS102" s="275"/>
      <c r="AT102" s="275"/>
      <c r="AU102" s="275"/>
      <c r="AV102" s="275"/>
      <c r="AW102" s="275"/>
    </row>
    <row r="103" spans="1:50" s="56" customFormat="1" ht="9.75" customHeight="1" x14ac:dyDescent="0.25">
      <c r="B103" s="274"/>
      <c r="C103" s="274"/>
      <c r="D103" s="274"/>
      <c r="E103" s="274"/>
      <c r="F103" s="274"/>
      <c r="G103" s="274"/>
      <c r="H103" s="274"/>
      <c r="I103" s="274"/>
      <c r="J103" s="274"/>
      <c r="K103" s="274"/>
      <c r="L103" s="275"/>
      <c r="M103" s="275"/>
      <c r="N103" s="275"/>
      <c r="O103" s="275"/>
      <c r="P103" s="275"/>
      <c r="Q103" s="275"/>
      <c r="R103" s="275"/>
      <c r="S103" s="275"/>
      <c r="T103" s="275"/>
      <c r="U103" s="275"/>
      <c r="V103" s="275"/>
      <c r="W103" s="275"/>
      <c r="X103" s="275"/>
      <c r="Y103" s="275"/>
      <c r="Z103" s="275"/>
      <c r="AA103" s="275"/>
      <c r="AB103" s="275"/>
      <c r="AC103" s="275"/>
      <c r="AD103" s="275"/>
      <c r="AE103" s="275"/>
      <c r="AF103" s="275"/>
      <c r="AG103" s="275"/>
      <c r="AH103" s="275"/>
      <c r="AI103" s="275"/>
      <c r="AJ103" s="276"/>
      <c r="AK103" s="276"/>
      <c r="AL103" s="276"/>
      <c r="AM103" s="276"/>
      <c r="AN103" s="276"/>
      <c r="AO103" s="276"/>
      <c r="AP103" s="276"/>
      <c r="AQ103" s="276"/>
      <c r="AR103" s="276"/>
      <c r="AS103" s="276"/>
      <c r="AT103" s="276"/>
      <c r="AU103" s="276"/>
      <c r="AV103" s="276"/>
      <c r="AW103" s="276"/>
    </row>
    <row r="104" spans="1:50" s="56" customFormat="1" ht="9.75" customHeight="1" x14ac:dyDescent="0.25">
      <c r="B104" s="274"/>
      <c r="C104" s="274"/>
      <c r="D104" s="274"/>
      <c r="E104" s="274"/>
      <c r="F104" s="274"/>
      <c r="G104" s="274"/>
      <c r="H104" s="274"/>
      <c r="I104" s="274"/>
      <c r="J104" s="274"/>
      <c r="K104" s="274"/>
      <c r="L104" s="275"/>
      <c r="M104" s="275"/>
      <c r="N104" s="275"/>
      <c r="O104" s="275"/>
      <c r="P104" s="275"/>
      <c r="Q104" s="275"/>
      <c r="R104" s="275"/>
      <c r="S104" s="275"/>
      <c r="T104" s="275"/>
      <c r="U104" s="275"/>
      <c r="V104" s="275"/>
      <c r="W104" s="275"/>
      <c r="X104" s="275"/>
      <c r="Y104" s="275"/>
      <c r="Z104" s="275"/>
      <c r="AA104" s="275"/>
      <c r="AB104" s="275"/>
      <c r="AC104" s="275"/>
      <c r="AD104" s="275"/>
      <c r="AE104" s="275"/>
      <c r="AF104" s="275"/>
      <c r="AG104" s="275"/>
      <c r="AH104" s="275"/>
      <c r="AI104" s="275"/>
      <c r="AJ104" s="277"/>
      <c r="AK104" s="277"/>
      <c r="AL104" s="277"/>
      <c r="AM104" s="277"/>
      <c r="AN104" s="277"/>
      <c r="AO104" s="277"/>
      <c r="AP104" s="277"/>
      <c r="AQ104" s="277"/>
      <c r="AR104" s="277"/>
      <c r="AS104" s="277"/>
      <c r="AT104" s="277"/>
      <c r="AU104" s="277"/>
      <c r="AV104" s="277"/>
      <c r="AW104" s="277"/>
    </row>
    <row r="105" spans="1:50" s="56" customFormat="1" ht="3" customHeight="1" x14ac:dyDescent="0.25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6"/>
      <c r="AL105" s="16"/>
      <c r="AM105" s="16"/>
      <c r="AN105" s="16"/>
      <c r="AO105" s="16"/>
      <c r="AP105" s="16"/>
      <c r="AQ105" s="16"/>
      <c r="AR105" s="16"/>
      <c r="AS105" s="16"/>
      <c r="AT105" s="16"/>
      <c r="AU105" s="16"/>
      <c r="AV105" s="16"/>
      <c r="AW105" s="16"/>
      <c r="AX105" s="16"/>
    </row>
    <row r="106" spans="1:50" s="56" customFormat="1" ht="9.75" customHeight="1" x14ac:dyDescent="0.25">
      <c r="B106" s="278"/>
      <c r="C106" s="278"/>
      <c r="D106" s="278"/>
      <c r="E106" s="278"/>
      <c r="F106" s="278"/>
      <c r="G106" s="278"/>
      <c r="H106" s="278"/>
      <c r="I106" s="278"/>
      <c r="J106" s="278"/>
      <c r="K106" s="278"/>
      <c r="L106" s="275"/>
      <c r="M106" s="275"/>
      <c r="N106" s="275"/>
      <c r="O106" s="275"/>
      <c r="P106" s="275"/>
      <c r="Q106" s="275"/>
      <c r="R106" s="275"/>
      <c r="S106" s="275"/>
      <c r="T106" s="275"/>
      <c r="U106" s="275"/>
      <c r="V106" s="275"/>
      <c r="W106" s="275"/>
      <c r="X106" s="275"/>
      <c r="Y106" s="275"/>
      <c r="Z106" s="275"/>
      <c r="AA106" s="275"/>
      <c r="AB106" s="275"/>
      <c r="AC106" s="275"/>
      <c r="AD106" s="275"/>
      <c r="AE106" s="275"/>
      <c r="AF106" s="275"/>
      <c r="AG106" s="275"/>
      <c r="AH106" s="275"/>
      <c r="AI106" s="275"/>
      <c r="AJ106" s="278"/>
      <c r="AK106" s="278"/>
      <c r="AL106" s="278"/>
      <c r="AM106" s="278"/>
      <c r="AN106" s="278"/>
      <c r="AO106" s="275"/>
      <c r="AP106" s="275"/>
      <c r="AQ106" s="275"/>
      <c r="AR106" s="275"/>
      <c r="AS106" s="275"/>
      <c r="AT106" s="275"/>
      <c r="AU106" s="275"/>
      <c r="AV106" s="275"/>
      <c r="AW106" s="275"/>
    </row>
    <row r="107" spans="1:50" s="56" customFormat="1" ht="9.75" customHeight="1" x14ac:dyDescent="0.25">
      <c r="B107" s="274"/>
      <c r="C107" s="274"/>
      <c r="D107" s="274"/>
      <c r="E107" s="274"/>
      <c r="F107" s="274"/>
      <c r="G107" s="274"/>
      <c r="H107" s="274"/>
      <c r="I107" s="274"/>
      <c r="J107" s="274"/>
      <c r="K107" s="274"/>
      <c r="L107" s="275"/>
      <c r="M107" s="275"/>
      <c r="N107" s="275"/>
      <c r="O107" s="275"/>
      <c r="P107" s="275"/>
      <c r="Q107" s="275"/>
      <c r="R107" s="275"/>
      <c r="S107" s="275"/>
      <c r="T107" s="275"/>
      <c r="U107" s="275"/>
      <c r="V107" s="275"/>
      <c r="W107" s="275"/>
      <c r="X107" s="275"/>
      <c r="Y107" s="275"/>
      <c r="Z107" s="275"/>
      <c r="AA107" s="275"/>
      <c r="AB107" s="275"/>
      <c r="AC107" s="275"/>
      <c r="AD107" s="275"/>
      <c r="AE107" s="275"/>
      <c r="AF107" s="275"/>
      <c r="AG107" s="275"/>
      <c r="AH107" s="275"/>
      <c r="AI107" s="275"/>
      <c r="AJ107" s="276"/>
      <c r="AK107" s="276"/>
      <c r="AL107" s="276"/>
      <c r="AM107" s="276"/>
      <c r="AN107" s="276"/>
      <c r="AO107" s="276"/>
      <c r="AP107" s="276"/>
      <c r="AQ107" s="276"/>
      <c r="AR107" s="276"/>
      <c r="AS107" s="276"/>
      <c r="AT107" s="276"/>
      <c r="AU107" s="276"/>
      <c r="AV107" s="276"/>
      <c r="AW107" s="276"/>
    </row>
    <row r="108" spans="1:50" s="56" customFormat="1" ht="9.75" customHeight="1" x14ac:dyDescent="0.25">
      <c r="B108" s="274"/>
      <c r="C108" s="274"/>
      <c r="D108" s="274"/>
      <c r="E108" s="274"/>
      <c r="F108" s="274"/>
      <c r="G108" s="274"/>
      <c r="H108" s="274"/>
      <c r="I108" s="274"/>
      <c r="J108" s="274"/>
      <c r="K108" s="274"/>
      <c r="L108" s="275"/>
      <c r="M108" s="275"/>
      <c r="N108" s="275"/>
      <c r="O108" s="275"/>
      <c r="P108" s="275"/>
      <c r="Q108" s="275"/>
      <c r="R108" s="275"/>
      <c r="S108" s="275"/>
      <c r="T108" s="275"/>
      <c r="U108" s="275"/>
      <c r="V108" s="275"/>
      <c r="W108" s="275"/>
      <c r="X108" s="275"/>
      <c r="Y108" s="275"/>
      <c r="Z108" s="275"/>
      <c r="AA108" s="275"/>
      <c r="AB108" s="275"/>
      <c r="AC108" s="275"/>
      <c r="AD108" s="275"/>
      <c r="AE108" s="275"/>
      <c r="AF108" s="275"/>
      <c r="AG108" s="275"/>
      <c r="AH108" s="275"/>
      <c r="AI108" s="275"/>
      <c r="AJ108" s="277"/>
      <c r="AK108" s="277"/>
      <c r="AL108" s="277"/>
      <c r="AM108" s="277"/>
      <c r="AN108" s="277"/>
      <c r="AO108" s="277"/>
      <c r="AP108" s="277"/>
      <c r="AQ108" s="277"/>
      <c r="AR108" s="277"/>
      <c r="AS108" s="277"/>
      <c r="AT108" s="277"/>
      <c r="AU108" s="277"/>
      <c r="AV108" s="277"/>
      <c r="AW108" s="277"/>
    </row>
    <row r="109" spans="1:50" s="56" customFormat="1" ht="3" customHeight="1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6"/>
      <c r="AL109" s="16"/>
      <c r="AM109" s="16"/>
      <c r="AN109" s="16"/>
      <c r="AO109" s="16"/>
      <c r="AP109" s="16"/>
      <c r="AQ109" s="16"/>
      <c r="AR109" s="16"/>
      <c r="AS109" s="16"/>
      <c r="AT109" s="16"/>
      <c r="AU109" s="16"/>
      <c r="AV109" s="16"/>
      <c r="AW109" s="16"/>
      <c r="AX109" s="16"/>
    </row>
    <row r="110" spans="1:50" s="56" customFormat="1" ht="9.75" customHeight="1" x14ac:dyDescent="0.25">
      <c r="B110" s="278"/>
      <c r="C110" s="278"/>
      <c r="D110" s="278"/>
      <c r="E110" s="278"/>
      <c r="F110" s="278"/>
      <c r="G110" s="278"/>
      <c r="H110" s="278"/>
      <c r="I110" s="278"/>
      <c r="J110" s="278"/>
      <c r="K110" s="278"/>
      <c r="L110" s="275"/>
      <c r="M110" s="275"/>
      <c r="N110" s="275"/>
      <c r="O110" s="275"/>
      <c r="P110" s="275"/>
      <c r="Q110" s="275"/>
      <c r="R110" s="275"/>
      <c r="S110" s="275"/>
      <c r="T110" s="275"/>
      <c r="U110" s="275"/>
      <c r="V110" s="275"/>
      <c r="W110" s="275"/>
      <c r="X110" s="275"/>
      <c r="Y110" s="275"/>
      <c r="Z110" s="275"/>
      <c r="AA110" s="275"/>
      <c r="AB110" s="275"/>
      <c r="AC110" s="275"/>
      <c r="AD110" s="275"/>
      <c r="AE110" s="275"/>
      <c r="AF110" s="275"/>
      <c r="AG110" s="275"/>
      <c r="AH110" s="275"/>
      <c r="AI110" s="275"/>
      <c r="AJ110" s="278"/>
      <c r="AK110" s="278"/>
      <c r="AL110" s="278"/>
      <c r="AM110" s="278"/>
      <c r="AN110" s="278"/>
      <c r="AO110" s="275"/>
      <c r="AP110" s="275"/>
      <c r="AQ110" s="275"/>
      <c r="AR110" s="275"/>
      <c r="AS110" s="275"/>
      <c r="AT110" s="275"/>
      <c r="AU110" s="275"/>
      <c r="AV110" s="275"/>
      <c r="AW110" s="275"/>
    </row>
    <row r="111" spans="1:50" s="56" customFormat="1" ht="9.75" customHeight="1" x14ac:dyDescent="0.25">
      <c r="B111" s="274"/>
      <c r="C111" s="274"/>
      <c r="D111" s="274"/>
      <c r="E111" s="274"/>
      <c r="F111" s="274"/>
      <c r="G111" s="274"/>
      <c r="H111" s="274"/>
      <c r="I111" s="274"/>
      <c r="J111" s="274"/>
      <c r="K111" s="274"/>
      <c r="L111" s="275"/>
      <c r="M111" s="275"/>
      <c r="N111" s="275"/>
      <c r="O111" s="275"/>
      <c r="P111" s="275"/>
      <c r="Q111" s="275"/>
      <c r="R111" s="275"/>
      <c r="S111" s="275"/>
      <c r="T111" s="275"/>
      <c r="U111" s="275"/>
      <c r="V111" s="275"/>
      <c r="W111" s="275"/>
      <c r="X111" s="275"/>
      <c r="Y111" s="275"/>
      <c r="Z111" s="275"/>
      <c r="AA111" s="275"/>
      <c r="AB111" s="275"/>
      <c r="AC111" s="275"/>
      <c r="AD111" s="275"/>
      <c r="AE111" s="275"/>
      <c r="AF111" s="275"/>
      <c r="AG111" s="275"/>
      <c r="AH111" s="275"/>
      <c r="AI111" s="275"/>
      <c r="AJ111" s="276"/>
      <c r="AK111" s="276"/>
      <c r="AL111" s="276"/>
      <c r="AM111" s="276"/>
      <c r="AN111" s="276"/>
      <c r="AO111" s="276"/>
      <c r="AP111" s="276"/>
      <c r="AQ111" s="276"/>
      <c r="AR111" s="276"/>
      <c r="AS111" s="276"/>
      <c r="AT111" s="276"/>
      <c r="AU111" s="276"/>
      <c r="AV111" s="276"/>
      <c r="AW111" s="276"/>
    </row>
    <row r="112" spans="1:50" s="56" customFormat="1" ht="9.75" customHeight="1" x14ac:dyDescent="0.25">
      <c r="B112" s="274"/>
      <c r="C112" s="274"/>
      <c r="D112" s="274"/>
      <c r="E112" s="274"/>
      <c r="F112" s="274"/>
      <c r="G112" s="274"/>
      <c r="H112" s="274"/>
      <c r="I112" s="274"/>
      <c r="J112" s="274"/>
      <c r="K112" s="274"/>
      <c r="L112" s="275"/>
      <c r="M112" s="275"/>
      <c r="N112" s="275"/>
      <c r="O112" s="275"/>
      <c r="P112" s="275"/>
      <c r="Q112" s="275"/>
      <c r="R112" s="275"/>
      <c r="S112" s="275"/>
      <c r="T112" s="275"/>
      <c r="U112" s="275"/>
      <c r="V112" s="275"/>
      <c r="W112" s="275"/>
      <c r="X112" s="275"/>
      <c r="Y112" s="275"/>
      <c r="Z112" s="275"/>
      <c r="AA112" s="275"/>
      <c r="AB112" s="275"/>
      <c r="AC112" s="275"/>
      <c r="AD112" s="275"/>
      <c r="AE112" s="275"/>
      <c r="AF112" s="275"/>
      <c r="AG112" s="275"/>
      <c r="AH112" s="275"/>
      <c r="AI112" s="275"/>
      <c r="AJ112" s="277"/>
      <c r="AK112" s="277"/>
      <c r="AL112" s="277"/>
      <c r="AM112" s="277"/>
      <c r="AN112" s="277"/>
      <c r="AO112" s="277"/>
      <c r="AP112" s="277"/>
      <c r="AQ112" s="277"/>
      <c r="AR112" s="277"/>
      <c r="AS112" s="277"/>
      <c r="AT112" s="277"/>
      <c r="AU112" s="277"/>
      <c r="AV112" s="277"/>
      <c r="AW112" s="277"/>
    </row>
    <row r="113" spans="1:50" s="56" customFormat="1" ht="3" customHeight="1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6"/>
      <c r="AL113" s="16"/>
      <c r="AM113" s="16"/>
      <c r="AN113" s="16"/>
      <c r="AO113" s="16"/>
      <c r="AP113" s="16"/>
      <c r="AQ113" s="16"/>
      <c r="AR113" s="16"/>
      <c r="AS113" s="16"/>
      <c r="AT113" s="16"/>
      <c r="AU113" s="16"/>
      <c r="AV113" s="16"/>
      <c r="AW113" s="16"/>
      <c r="AX113" s="16"/>
    </row>
    <row r="114" spans="1:50" s="56" customFormat="1" ht="9.75" customHeight="1" x14ac:dyDescent="0.25">
      <c r="B114" s="278"/>
      <c r="C114" s="278"/>
      <c r="D114" s="278"/>
      <c r="E114" s="278"/>
      <c r="F114" s="278"/>
      <c r="G114" s="278"/>
      <c r="H114" s="278"/>
      <c r="I114" s="278"/>
      <c r="J114" s="278"/>
      <c r="K114" s="278"/>
      <c r="L114" s="275"/>
      <c r="M114" s="275"/>
      <c r="N114" s="275"/>
      <c r="O114" s="275"/>
      <c r="P114" s="275"/>
      <c r="Q114" s="275"/>
      <c r="R114" s="275"/>
      <c r="S114" s="275"/>
      <c r="T114" s="275"/>
      <c r="U114" s="275"/>
      <c r="V114" s="275"/>
      <c r="W114" s="275"/>
      <c r="X114" s="275"/>
      <c r="Y114" s="275"/>
      <c r="Z114" s="275"/>
      <c r="AA114" s="275"/>
      <c r="AB114" s="275"/>
      <c r="AC114" s="275"/>
      <c r="AD114" s="275"/>
      <c r="AE114" s="275"/>
      <c r="AF114" s="275"/>
      <c r="AG114" s="275"/>
      <c r="AH114" s="275"/>
      <c r="AI114" s="275"/>
      <c r="AJ114" s="278"/>
      <c r="AK114" s="278"/>
      <c r="AL114" s="278"/>
      <c r="AM114" s="278"/>
      <c r="AN114" s="278"/>
      <c r="AO114" s="275"/>
      <c r="AP114" s="275"/>
      <c r="AQ114" s="275"/>
      <c r="AR114" s="275"/>
      <c r="AS114" s="275"/>
      <c r="AT114" s="275"/>
      <c r="AU114" s="275"/>
      <c r="AV114" s="275"/>
      <c r="AW114" s="275"/>
    </row>
    <row r="115" spans="1:50" s="56" customFormat="1" ht="9.75" customHeight="1" x14ac:dyDescent="0.25">
      <c r="B115" s="274"/>
      <c r="C115" s="274"/>
      <c r="D115" s="274"/>
      <c r="E115" s="274"/>
      <c r="F115" s="274"/>
      <c r="G115" s="274"/>
      <c r="H115" s="274"/>
      <c r="I115" s="274"/>
      <c r="J115" s="274"/>
      <c r="K115" s="274"/>
      <c r="L115" s="275"/>
      <c r="M115" s="275"/>
      <c r="N115" s="275"/>
      <c r="O115" s="275"/>
      <c r="P115" s="275"/>
      <c r="Q115" s="275"/>
      <c r="R115" s="275"/>
      <c r="S115" s="275"/>
      <c r="T115" s="275"/>
      <c r="U115" s="275"/>
      <c r="V115" s="275"/>
      <c r="W115" s="275"/>
      <c r="X115" s="275"/>
      <c r="Y115" s="275"/>
      <c r="Z115" s="275"/>
      <c r="AA115" s="275"/>
      <c r="AB115" s="275"/>
      <c r="AC115" s="275"/>
      <c r="AD115" s="275"/>
      <c r="AE115" s="275"/>
      <c r="AF115" s="275"/>
      <c r="AG115" s="275"/>
      <c r="AH115" s="275"/>
      <c r="AI115" s="275"/>
      <c r="AJ115" s="276"/>
      <c r="AK115" s="276"/>
      <c r="AL115" s="276"/>
      <c r="AM115" s="276"/>
      <c r="AN115" s="276"/>
      <c r="AO115" s="276"/>
      <c r="AP115" s="276"/>
      <c r="AQ115" s="276"/>
      <c r="AR115" s="276"/>
      <c r="AS115" s="276"/>
      <c r="AT115" s="276"/>
      <c r="AU115" s="276"/>
      <c r="AV115" s="276"/>
      <c r="AW115" s="276"/>
    </row>
    <row r="116" spans="1:50" s="56" customFormat="1" ht="9.75" customHeight="1" x14ac:dyDescent="0.25">
      <c r="B116" s="274"/>
      <c r="C116" s="274"/>
      <c r="D116" s="274"/>
      <c r="E116" s="274"/>
      <c r="F116" s="274"/>
      <c r="G116" s="274"/>
      <c r="H116" s="274"/>
      <c r="I116" s="274"/>
      <c r="J116" s="274"/>
      <c r="K116" s="274"/>
      <c r="L116" s="275"/>
      <c r="M116" s="275"/>
      <c r="N116" s="275"/>
      <c r="O116" s="275"/>
      <c r="P116" s="275"/>
      <c r="Q116" s="275"/>
      <c r="R116" s="275"/>
      <c r="S116" s="275"/>
      <c r="T116" s="275"/>
      <c r="U116" s="275"/>
      <c r="V116" s="275"/>
      <c r="W116" s="275"/>
      <c r="X116" s="275"/>
      <c r="Y116" s="275"/>
      <c r="Z116" s="275"/>
      <c r="AA116" s="275"/>
      <c r="AB116" s="275"/>
      <c r="AC116" s="275"/>
      <c r="AD116" s="275"/>
      <c r="AE116" s="275"/>
      <c r="AF116" s="275"/>
      <c r="AG116" s="275"/>
      <c r="AH116" s="275"/>
      <c r="AI116" s="275"/>
      <c r="AJ116" s="277"/>
      <c r="AK116" s="277"/>
      <c r="AL116" s="277"/>
      <c r="AM116" s="277"/>
      <c r="AN116" s="277"/>
      <c r="AO116" s="277"/>
      <c r="AP116" s="277"/>
      <c r="AQ116" s="277"/>
      <c r="AR116" s="277"/>
      <c r="AS116" s="277"/>
      <c r="AT116" s="277"/>
      <c r="AU116" s="277"/>
      <c r="AV116" s="277"/>
      <c r="AW116" s="277"/>
    </row>
    <row r="117" spans="1:50" s="56" customFormat="1" ht="9.75" customHeight="1" x14ac:dyDescent="0.25"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16"/>
      <c r="AQ117" s="16"/>
      <c r="AR117" s="16"/>
      <c r="AS117" s="16"/>
      <c r="AT117" s="16"/>
      <c r="AU117" s="16"/>
      <c r="AV117" s="16"/>
      <c r="AW117" s="16"/>
    </row>
    <row r="118" spans="1:50" s="56" customFormat="1" ht="9.75" customHeight="1" x14ac:dyDescent="0.25">
      <c r="B118" s="278"/>
      <c r="C118" s="278"/>
      <c r="D118" s="278"/>
      <c r="E118" s="278"/>
      <c r="F118" s="278"/>
      <c r="G118" s="278"/>
      <c r="H118" s="278"/>
      <c r="I118" s="278"/>
      <c r="J118" s="278"/>
      <c r="K118" s="278"/>
      <c r="L118" s="275"/>
      <c r="M118" s="275"/>
      <c r="N118" s="275"/>
      <c r="O118" s="275"/>
      <c r="P118" s="275"/>
      <c r="Q118" s="275"/>
      <c r="R118" s="275"/>
      <c r="S118" s="275"/>
      <c r="T118" s="275"/>
      <c r="U118" s="275"/>
      <c r="V118" s="275"/>
      <c r="W118" s="275"/>
      <c r="X118" s="275"/>
      <c r="Y118" s="275"/>
      <c r="Z118" s="275"/>
      <c r="AA118" s="275"/>
      <c r="AB118" s="275"/>
      <c r="AC118" s="275"/>
      <c r="AD118" s="275"/>
      <c r="AE118" s="275"/>
      <c r="AF118" s="275"/>
      <c r="AG118" s="275"/>
      <c r="AH118" s="275"/>
      <c r="AI118" s="275"/>
      <c r="AJ118" s="278"/>
      <c r="AK118" s="278"/>
      <c r="AL118" s="278"/>
      <c r="AM118" s="278"/>
      <c r="AN118" s="278"/>
      <c r="AO118" s="275"/>
      <c r="AP118" s="275"/>
      <c r="AQ118" s="275"/>
      <c r="AR118" s="275"/>
      <c r="AS118" s="275"/>
      <c r="AT118" s="275"/>
      <c r="AU118" s="275"/>
      <c r="AV118" s="275"/>
      <c r="AW118" s="275"/>
    </row>
    <row r="119" spans="1:50" s="56" customFormat="1" ht="9.75" customHeight="1" x14ac:dyDescent="0.25">
      <c r="B119" s="274"/>
      <c r="C119" s="274"/>
      <c r="D119" s="274"/>
      <c r="E119" s="274"/>
      <c r="F119" s="274"/>
      <c r="G119" s="274"/>
      <c r="H119" s="274"/>
      <c r="I119" s="274"/>
      <c r="J119" s="274"/>
      <c r="K119" s="274"/>
      <c r="L119" s="275"/>
      <c r="M119" s="275"/>
      <c r="N119" s="275"/>
      <c r="O119" s="275"/>
      <c r="P119" s="275"/>
      <c r="Q119" s="275"/>
      <c r="R119" s="275"/>
      <c r="S119" s="275"/>
      <c r="T119" s="275"/>
      <c r="U119" s="275"/>
      <c r="V119" s="275"/>
      <c r="W119" s="275"/>
      <c r="X119" s="275"/>
      <c r="Y119" s="275"/>
      <c r="Z119" s="275"/>
      <c r="AA119" s="275"/>
      <c r="AB119" s="275"/>
      <c r="AC119" s="275"/>
      <c r="AD119" s="275"/>
      <c r="AE119" s="275"/>
      <c r="AF119" s="275"/>
      <c r="AG119" s="275"/>
      <c r="AH119" s="275"/>
      <c r="AI119" s="275"/>
      <c r="AJ119" s="276"/>
      <c r="AK119" s="276"/>
      <c r="AL119" s="276"/>
      <c r="AM119" s="276"/>
      <c r="AN119" s="276"/>
      <c r="AO119" s="276"/>
      <c r="AP119" s="276"/>
      <c r="AQ119" s="276"/>
      <c r="AR119" s="276"/>
      <c r="AS119" s="276"/>
      <c r="AT119" s="276"/>
      <c r="AU119" s="276"/>
      <c r="AV119" s="276"/>
      <c r="AW119" s="276"/>
    </row>
    <row r="120" spans="1:50" s="56" customFormat="1" ht="9.75" customHeight="1" x14ac:dyDescent="0.25">
      <c r="B120" s="274"/>
      <c r="C120" s="274"/>
      <c r="D120" s="274"/>
      <c r="E120" s="274"/>
      <c r="F120" s="274"/>
      <c r="G120" s="274"/>
      <c r="H120" s="274"/>
      <c r="I120" s="274"/>
      <c r="J120" s="274"/>
      <c r="K120" s="274"/>
      <c r="L120" s="275"/>
      <c r="M120" s="275"/>
      <c r="N120" s="275"/>
      <c r="O120" s="275"/>
      <c r="P120" s="275"/>
      <c r="Q120" s="275"/>
      <c r="R120" s="275"/>
      <c r="S120" s="275"/>
      <c r="T120" s="275"/>
      <c r="U120" s="275"/>
      <c r="V120" s="275"/>
      <c r="W120" s="275"/>
      <c r="X120" s="275"/>
      <c r="Y120" s="275"/>
      <c r="Z120" s="275"/>
      <c r="AA120" s="275"/>
      <c r="AB120" s="275"/>
      <c r="AC120" s="275"/>
      <c r="AD120" s="275"/>
      <c r="AE120" s="275"/>
      <c r="AF120" s="275"/>
      <c r="AG120" s="275"/>
      <c r="AH120" s="275"/>
      <c r="AI120" s="275"/>
      <c r="AJ120" s="277"/>
      <c r="AK120" s="277"/>
      <c r="AL120" s="277"/>
      <c r="AM120" s="277"/>
      <c r="AN120" s="277"/>
      <c r="AO120" s="277"/>
      <c r="AP120" s="277"/>
      <c r="AQ120" s="277"/>
      <c r="AR120" s="277"/>
      <c r="AS120" s="277"/>
      <c r="AT120" s="277"/>
      <c r="AU120" s="277"/>
      <c r="AV120" s="277"/>
      <c r="AW120" s="277"/>
    </row>
    <row r="121" spans="1:50" s="56" customFormat="1" ht="9.75" customHeight="1" x14ac:dyDescent="0.25"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  <c r="AP121" s="16"/>
      <c r="AQ121" s="16"/>
      <c r="AR121" s="16"/>
      <c r="AS121" s="16"/>
      <c r="AT121" s="16"/>
      <c r="AU121" s="16"/>
      <c r="AV121" s="16"/>
      <c r="AW121" s="16"/>
    </row>
    <row r="122" spans="1:50" s="56" customFormat="1" ht="9.75" customHeight="1" x14ac:dyDescent="0.25">
      <c r="B122" s="278"/>
      <c r="C122" s="278"/>
      <c r="D122" s="278"/>
      <c r="E122" s="278"/>
      <c r="F122" s="278"/>
      <c r="G122" s="278"/>
      <c r="H122" s="278"/>
      <c r="I122" s="278"/>
      <c r="J122" s="278"/>
      <c r="K122" s="278"/>
      <c r="L122" s="275"/>
      <c r="M122" s="275"/>
      <c r="N122" s="275"/>
      <c r="O122" s="275"/>
      <c r="P122" s="275"/>
      <c r="Q122" s="275"/>
      <c r="R122" s="275"/>
      <c r="S122" s="275"/>
      <c r="T122" s="275"/>
      <c r="U122" s="275"/>
      <c r="V122" s="275"/>
      <c r="W122" s="275"/>
      <c r="X122" s="275"/>
      <c r="Y122" s="275"/>
      <c r="Z122" s="275"/>
      <c r="AA122" s="275"/>
      <c r="AB122" s="275"/>
      <c r="AC122" s="275"/>
      <c r="AD122" s="275"/>
      <c r="AE122" s="275"/>
      <c r="AF122" s="275"/>
      <c r="AG122" s="275"/>
      <c r="AH122" s="275"/>
      <c r="AI122" s="275"/>
      <c r="AJ122" s="278"/>
      <c r="AK122" s="278"/>
      <c r="AL122" s="278"/>
      <c r="AM122" s="278"/>
      <c r="AN122" s="278"/>
      <c r="AO122" s="275"/>
      <c r="AP122" s="275"/>
      <c r="AQ122" s="275"/>
      <c r="AR122" s="275"/>
      <c r="AS122" s="275"/>
      <c r="AT122" s="275"/>
      <c r="AU122" s="275"/>
      <c r="AV122" s="275"/>
      <c r="AW122" s="275"/>
    </row>
    <row r="123" spans="1:50" s="56" customFormat="1" ht="9.75" customHeight="1" x14ac:dyDescent="0.25">
      <c r="B123" s="274"/>
      <c r="C123" s="274"/>
      <c r="D123" s="274"/>
      <c r="E123" s="274"/>
      <c r="F123" s="274"/>
      <c r="G123" s="274"/>
      <c r="H123" s="274"/>
      <c r="I123" s="274"/>
      <c r="J123" s="274"/>
      <c r="K123" s="274"/>
      <c r="L123" s="275"/>
      <c r="M123" s="275"/>
      <c r="N123" s="275"/>
      <c r="O123" s="275"/>
      <c r="P123" s="275"/>
      <c r="Q123" s="275"/>
      <c r="R123" s="275"/>
      <c r="S123" s="275"/>
      <c r="T123" s="275"/>
      <c r="U123" s="275"/>
      <c r="V123" s="275"/>
      <c r="W123" s="275"/>
      <c r="X123" s="275"/>
      <c r="Y123" s="275"/>
      <c r="Z123" s="275"/>
      <c r="AA123" s="275"/>
      <c r="AB123" s="275"/>
      <c r="AC123" s="275"/>
      <c r="AD123" s="275"/>
      <c r="AE123" s="275"/>
      <c r="AF123" s="275"/>
      <c r="AG123" s="275"/>
      <c r="AH123" s="275"/>
      <c r="AI123" s="275"/>
      <c r="AJ123" s="276"/>
      <c r="AK123" s="276"/>
      <c r="AL123" s="276"/>
      <c r="AM123" s="276"/>
      <c r="AN123" s="276"/>
      <c r="AO123" s="276"/>
      <c r="AP123" s="276"/>
      <c r="AQ123" s="276"/>
      <c r="AR123" s="276"/>
      <c r="AS123" s="276"/>
      <c r="AT123" s="276"/>
      <c r="AU123" s="276"/>
      <c r="AV123" s="276"/>
      <c r="AW123" s="276"/>
    </row>
    <row r="124" spans="1:50" s="56" customFormat="1" ht="9.75" customHeight="1" x14ac:dyDescent="0.25">
      <c r="B124" s="274"/>
      <c r="C124" s="274"/>
      <c r="D124" s="274"/>
      <c r="E124" s="274"/>
      <c r="F124" s="274"/>
      <c r="G124" s="274"/>
      <c r="H124" s="274"/>
      <c r="I124" s="274"/>
      <c r="J124" s="274"/>
      <c r="K124" s="274"/>
      <c r="L124" s="275"/>
      <c r="M124" s="275"/>
      <c r="N124" s="275"/>
      <c r="O124" s="275"/>
      <c r="P124" s="275"/>
      <c r="Q124" s="275"/>
      <c r="R124" s="275"/>
      <c r="S124" s="275"/>
      <c r="T124" s="275"/>
      <c r="U124" s="275"/>
      <c r="V124" s="275"/>
      <c r="W124" s="275"/>
      <c r="X124" s="275"/>
      <c r="Y124" s="275"/>
      <c r="Z124" s="275"/>
      <c r="AA124" s="275"/>
      <c r="AB124" s="275"/>
      <c r="AC124" s="275"/>
      <c r="AD124" s="275"/>
      <c r="AE124" s="275"/>
      <c r="AF124" s="275"/>
      <c r="AG124" s="275"/>
      <c r="AH124" s="275"/>
      <c r="AI124" s="275"/>
      <c r="AJ124" s="277"/>
      <c r="AK124" s="277"/>
      <c r="AL124" s="277"/>
      <c r="AM124" s="277"/>
      <c r="AN124" s="277"/>
      <c r="AO124" s="277"/>
      <c r="AP124" s="277"/>
      <c r="AQ124" s="277"/>
      <c r="AR124" s="277"/>
      <c r="AS124" s="277"/>
      <c r="AT124" s="277"/>
      <c r="AU124" s="277"/>
      <c r="AV124" s="277"/>
      <c r="AW124" s="277"/>
    </row>
    <row r="125" spans="1:50" s="56" customFormat="1" ht="9.75" customHeight="1" x14ac:dyDescent="0.25"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16"/>
      <c r="AQ125" s="16"/>
      <c r="AR125" s="16"/>
      <c r="AS125" s="16"/>
      <c r="AT125" s="16"/>
      <c r="AU125" s="16"/>
      <c r="AV125" s="16"/>
      <c r="AW125" s="16"/>
    </row>
    <row r="126" spans="1:50" s="56" customFormat="1" ht="9.75" customHeight="1" x14ac:dyDescent="0.25">
      <c r="B126" s="278"/>
      <c r="C126" s="278"/>
      <c r="D126" s="278"/>
      <c r="E126" s="278"/>
      <c r="F126" s="278"/>
      <c r="G126" s="278"/>
      <c r="H126" s="278"/>
      <c r="I126" s="278"/>
      <c r="J126" s="278"/>
      <c r="K126" s="278"/>
      <c r="L126" s="275"/>
      <c r="M126" s="275"/>
      <c r="N126" s="275"/>
      <c r="O126" s="275"/>
      <c r="P126" s="275"/>
      <c r="Q126" s="275"/>
      <c r="R126" s="275"/>
      <c r="S126" s="275"/>
      <c r="T126" s="275"/>
      <c r="U126" s="275"/>
      <c r="V126" s="275"/>
      <c r="W126" s="275"/>
      <c r="X126" s="275"/>
      <c r="Y126" s="275"/>
      <c r="Z126" s="275"/>
      <c r="AA126" s="275"/>
      <c r="AB126" s="275"/>
      <c r="AC126" s="275"/>
      <c r="AD126" s="275"/>
      <c r="AE126" s="275"/>
      <c r="AF126" s="275"/>
      <c r="AG126" s="275"/>
      <c r="AH126" s="275"/>
      <c r="AI126" s="275"/>
      <c r="AJ126" s="278"/>
      <c r="AK126" s="278"/>
      <c r="AL126" s="278"/>
      <c r="AM126" s="278"/>
      <c r="AN126" s="278"/>
      <c r="AO126" s="275"/>
      <c r="AP126" s="275"/>
      <c r="AQ126" s="275"/>
      <c r="AR126" s="275"/>
      <c r="AS126" s="275"/>
      <c r="AT126" s="275"/>
      <c r="AU126" s="275"/>
      <c r="AV126" s="275"/>
      <c r="AW126" s="275"/>
    </row>
    <row r="127" spans="1:50" s="56" customFormat="1" ht="9.75" customHeight="1" x14ac:dyDescent="0.25">
      <c r="B127" s="274"/>
      <c r="C127" s="274"/>
      <c r="D127" s="274"/>
      <c r="E127" s="274"/>
      <c r="F127" s="274"/>
      <c r="G127" s="274"/>
      <c r="H127" s="274"/>
      <c r="I127" s="274"/>
      <c r="J127" s="274"/>
      <c r="K127" s="274"/>
      <c r="L127" s="275"/>
      <c r="M127" s="275"/>
      <c r="N127" s="275"/>
      <c r="O127" s="275"/>
      <c r="P127" s="275"/>
      <c r="Q127" s="275"/>
      <c r="R127" s="275"/>
      <c r="S127" s="275"/>
      <c r="T127" s="275"/>
      <c r="U127" s="275"/>
      <c r="V127" s="275"/>
      <c r="W127" s="275"/>
      <c r="X127" s="275"/>
      <c r="Y127" s="275"/>
      <c r="Z127" s="275"/>
      <c r="AA127" s="275"/>
      <c r="AB127" s="275"/>
      <c r="AC127" s="275"/>
      <c r="AD127" s="275"/>
      <c r="AE127" s="275"/>
      <c r="AF127" s="275"/>
      <c r="AG127" s="275"/>
      <c r="AH127" s="275"/>
      <c r="AI127" s="275"/>
      <c r="AJ127" s="276"/>
      <c r="AK127" s="276"/>
      <c r="AL127" s="276"/>
      <c r="AM127" s="276"/>
      <c r="AN127" s="276"/>
      <c r="AO127" s="276"/>
      <c r="AP127" s="276"/>
      <c r="AQ127" s="276"/>
      <c r="AR127" s="276"/>
      <c r="AS127" s="276"/>
      <c r="AT127" s="276"/>
      <c r="AU127" s="276"/>
      <c r="AV127" s="276"/>
      <c r="AW127" s="276"/>
    </row>
    <row r="128" spans="1:50" s="56" customFormat="1" ht="9.75" customHeight="1" x14ac:dyDescent="0.25">
      <c r="B128" s="274"/>
      <c r="C128" s="274"/>
      <c r="D128" s="274"/>
      <c r="E128" s="274"/>
      <c r="F128" s="274"/>
      <c r="G128" s="274"/>
      <c r="H128" s="274"/>
      <c r="I128" s="274"/>
      <c r="J128" s="274"/>
      <c r="K128" s="274"/>
      <c r="L128" s="275"/>
      <c r="M128" s="275"/>
      <c r="N128" s="275"/>
      <c r="O128" s="275"/>
      <c r="P128" s="275"/>
      <c r="Q128" s="275"/>
      <c r="R128" s="275"/>
      <c r="S128" s="275"/>
      <c r="T128" s="275"/>
      <c r="U128" s="275"/>
      <c r="V128" s="275"/>
      <c r="W128" s="275"/>
      <c r="X128" s="275"/>
      <c r="Y128" s="275"/>
      <c r="Z128" s="275"/>
      <c r="AA128" s="275"/>
      <c r="AB128" s="275"/>
      <c r="AC128" s="275"/>
      <c r="AD128" s="275"/>
      <c r="AE128" s="275"/>
      <c r="AF128" s="275"/>
      <c r="AG128" s="275"/>
      <c r="AH128" s="275"/>
      <c r="AI128" s="275"/>
      <c r="AJ128" s="277"/>
      <c r="AK128" s="277"/>
      <c r="AL128" s="277"/>
      <c r="AM128" s="277"/>
      <c r="AN128" s="277"/>
      <c r="AO128" s="277"/>
      <c r="AP128" s="277"/>
      <c r="AQ128" s="277"/>
      <c r="AR128" s="277"/>
      <c r="AS128" s="277"/>
      <c r="AT128" s="277"/>
      <c r="AU128" s="277"/>
      <c r="AV128" s="277"/>
      <c r="AW128" s="277"/>
    </row>
    <row r="129" spans="2:49" s="56" customFormat="1" ht="9.75" customHeight="1" x14ac:dyDescent="0.25"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  <c r="AP129" s="16"/>
      <c r="AQ129" s="16"/>
      <c r="AR129" s="16"/>
      <c r="AS129" s="16"/>
      <c r="AT129" s="16"/>
      <c r="AU129" s="16"/>
      <c r="AV129" s="16"/>
      <c r="AW129" s="16"/>
    </row>
    <row r="130" spans="2:49" s="56" customFormat="1" ht="9.75" customHeight="1" x14ac:dyDescent="0.25">
      <c r="B130" s="278"/>
      <c r="C130" s="278"/>
      <c r="D130" s="278"/>
      <c r="E130" s="278"/>
      <c r="F130" s="278"/>
      <c r="G130" s="278"/>
      <c r="H130" s="278"/>
      <c r="I130" s="278"/>
      <c r="J130" s="278"/>
      <c r="K130" s="278"/>
      <c r="L130" s="275"/>
      <c r="M130" s="275"/>
      <c r="N130" s="275"/>
      <c r="O130" s="275"/>
      <c r="P130" s="275"/>
      <c r="Q130" s="275"/>
      <c r="R130" s="275"/>
      <c r="S130" s="275"/>
      <c r="T130" s="275"/>
      <c r="U130" s="275"/>
      <c r="V130" s="275"/>
      <c r="W130" s="275"/>
      <c r="X130" s="275"/>
      <c r="Y130" s="275"/>
      <c r="Z130" s="275"/>
      <c r="AA130" s="275"/>
      <c r="AB130" s="275"/>
      <c r="AC130" s="275"/>
      <c r="AD130" s="275"/>
      <c r="AE130" s="275"/>
      <c r="AF130" s="275"/>
      <c r="AG130" s="275"/>
      <c r="AH130" s="275"/>
      <c r="AI130" s="275"/>
      <c r="AJ130" s="278"/>
      <c r="AK130" s="278"/>
      <c r="AL130" s="278"/>
      <c r="AM130" s="278"/>
      <c r="AN130" s="278"/>
      <c r="AO130" s="275"/>
      <c r="AP130" s="275"/>
      <c r="AQ130" s="275"/>
      <c r="AR130" s="275"/>
      <c r="AS130" s="275"/>
      <c r="AT130" s="275"/>
      <c r="AU130" s="275"/>
      <c r="AV130" s="275"/>
      <c r="AW130" s="275"/>
    </row>
    <row r="131" spans="2:49" s="56" customFormat="1" ht="9.75" customHeight="1" x14ac:dyDescent="0.25">
      <c r="B131" s="274"/>
      <c r="C131" s="274"/>
      <c r="D131" s="274"/>
      <c r="E131" s="274"/>
      <c r="F131" s="274"/>
      <c r="G131" s="274"/>
      <c r="H131" s="274"/>
      <c r="I131" s="274"/>
      <c r="J131" s="274"/>
      <c r="K131" s="274"/>
      <c r="L131" s="275"/>
      <c r="M131" s="275"/>
      <c r="N131" s="275"/>
      <c r="O131" s="275"/>
      <c r="P131" s="275"/>
      <c r="Q131" s="275"/>
      <c r="R131" s="275"/>
      <c r="S131" s="275"/>
      <c r="T131" s="275"/>
      <c r="U131" s="275"/>
      <c r="V131" s="275"/>
      <c r="W131" s="275"/>
      <c r="X131" s="275"/>
      <c r="Y131" s="275"/>
      <c r="Z131" s="275"/>
      <c r="AA131" s="275"/>
      <c r="AB131" s="275"/>
      <c r="AC131" s="275"/>
      <c r="AD131" s="275"/>
      <c r="AE131" s="275"/>
      <c r="AF131" s="275"/>
      <c r="AG131" s="275"/>
      <c r="AH131" s="275"/>
      <c r="AI131" s="275"/>
      <c r="AJ131" s="276"/>
      <c r="AK131" s="276"/>
      <c r="AL131" s="276"/>
      <c r="AM131" s="276"/>
      <c r="AN131" s="276"/>
      <c r="AO131" s="276"/>
      <c r="AP131" s="276"/>
      <c r="AQ131" s="276"/>
      <c r="AR131" s="276"/>
      <c r="AS131" s="276"/>
      <c r="AT131" s="276"/>
      <c r="AU131" s="276"/>
      <c r="AV131" s="276"/>
      <c r="AW131" s="276"/>
    </row>
    <row r="132" spans="2:49" s="56" customFormat="1" ht="9.75" customHeight="1" x14ac:dyDescent="0.25">
      <c r="B132" s="274"/>
      <c r="C132" s="274"/>
      <c r="D132" s="274"/>
      <c r="E132" s="274"/>
      <c r="F132" s="274"/>
      <c r="G132" s="274"/>
      <c r="H132" s="274"/>
      <c r="I132" s="274"/>
      <c r="J132" s="274"/>
      <c r="K132" s="274"/>
      <c r="L132" s="275"/>
      <c r="M132" s="275"/>
      <c r="N132" s="275"/>
      <c r="O132" s="275"/>
      <c r="P132" s="275"/>
      <c r="Q132" s="275"/>
      <c r="R132" s="275"/>
      <c r="S132" s="275"/>
      <c r="T132" s="275"/>
      <c r="U132" s="275"/>
      <c r="V132" s="275"/>
      <c r="W132" s="275"/>
      <c r="X132" s="275"/>
      <c r="Y132" s="275"/>
      <c r="Z132" s="275"/>
      <c r="AA132" s="275"/>
      <c r="AB132" s="275"/>
      <c r="AC132" s="275"/>
      <c r="AD132" s="275"/>
      <c r="AE132" s="275"/>
      <c r="AF132" s="275"/>
      <c r="AG132" s="275"/>
      <c r="AH132" s="275"/>
      <c r="AI132" s="275"/>
      <c r="AJ132" s="277"/>
      <c r="AK132" s="277"/>
      <c r="AL132" s="277"/>
      <c r="AM132" s="277"/>
      <c r="AN132" s="277"/>
      <c r="AO132" s="277"/>
      <c r="AP132" s="277"/>
      <c r="AQ132" s="277"/>
      <c r="AR132" s="277"/>
      <c r="AS132" s="277"/>
      <c r="AT132" s="277"/>
      <c r="AU132" s="277"/>
      <c r="AV132" s="277"/>
      <c r="AW132" s="277"/>
    </row>
    <row r="133" spans="2:49" s="56" customFormat="1" ht="9.75" customHeight="1" x14ac:dyDescent="0.25"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6"/>
      <c r="AM133" s="16"/>
      <c r="AN133" s="16"/>
      <c r="AO133" s="16"/>
      <c r="AP133" s="16"/>
      <c r="AQ133" s="16"/>
      <c r="AR133" s="16"/>
      <c r="AS133" s="16"/>
      <c r="AT133" s="16"/>
      <c r="AU133" s="16"/>
      <c r="AV133" s="16"/>
      <c r="AW133" s="16"/>
    </row>
    <row r="134" spans="2:49" s="56" customFormat="1" ht="9.75" customHeight="1" x14ac:dyDescent="0.25">
      <c r="B134" s="278"/>
      <c r="C134" s="278"/>
      <c r="D134" s="278"/>
      <c r="E134" s="278"/>
      <c r="F134" s="278"/>
      <c r="G134" s="278"/>
      <c r="H134" s="278"/>
      <c r="I134" s="278"/>
      <c r="J134" s="278"/>
      <c r="K134" s="278"/>
      <c r="L134" s="275"/>
      <c r="M134" s="275"/>
      <c r="N134" s="275"/>
      <c r="O134" s="275"/>
      <c r="P134" s="275"/>
      <c r="Q134" s="275"/>
      <c r="R134" s="275"/>
      <c r="S134" s="275"/>
      <c r="T134" s="275"/>
      <c r="U134" s="275"/>
      <c r="V134" s="275"/>
      <c r="W134" s="275"/>
      <c r="X134" s="275"/>
      <c r="Y134" s="275"/>
      <c r="Z134" s="275"/>
      <c r="AA134" s="275"/>
      <c r="AB134" s="275"/>
      <c r="AC134" s="275"/>
      <c r="AD134" s="275"/>
      <c r="AE134" s="275"/>
      <c r="AF134" s="275"/>
      <c r="AG134" s="275"/>
      <c r="AH134" s="275"/>
      <c r="AI134" s="275"/>
      <c r="AJ134" s="278"/>
      <c r="AK134" s="278"/>
      <c r="AL134" s="278"/>
      <c r="AM134" s="278"/>
      <c r="AN134" s="278"/>
      <c r="AO134" s="275"/>
      <c r="AP134" s="275"/>
      <c r="AQ134" s="275"/>
      <c r="AR134" s="275"/>
      <c r="AS134" s="275"/>
      <c r="AT134" s="275"/>
      <c r="AU134" s="275"/>
      <c r="AV134" s="275"/>
      <c r="AW134" s="275"/>
    </row>
    <row r="135" spans="2:49" s="56" customFormat="1" ht="9.75" customHeight="1" x14ac:dyDescent="0.25">
      <c r="B135" s="274"/>
      <c r="C135" s="274"/>
      <c r="D135" s="274"/>
      <c r="E135" s="274"/>
      <c r="F135" s="274"/>
      <c r="G135" s="274"/>
      <c r="H135" s="274"/>
      <c r="I135" s="274"/>
      <c r="J135" s="274"/>
      <c r="K135" s="274"/>
      <c r="L135" s="275"/>
      <c r="M135" s="275"/>
      <c r="N135" s="275"/>
      <c r="O135" s="275"/>
      <c r="P135" s="275"/>
      <c r="Q135" s="275"/>
      <c r="R135" s="275"/>
      <c r="S135" s="275"/>
      <c r="T135" s="275"/>
      <c r="U135" s="275"/>
      <c r="V135" s="275"/>
      <c r="W135" s="275"/>
      <c r="X135" s="275"/>
      <c r="Y135" s="275"/>
      <c r="Z135" s="275"/>
      <c r="AA135" s="275"/>
      <c r="AB135" s="275"/>
      <c r="AC135" s="275"/>
      <c r="AD135" s="275"/>
      <c r="AE135" s="275"/>
      <c r="AF135" s="275"/>
      <c r="AG135" s="275"/>
      <c r="AH135" s="275"/>
      <c r="AI135" s="275"/>
      <c r="AJ135" s="276"/>
      <c r="AK135" s="276"/>
      <c r="AL135" s="276"/>
      <c r="AM135" s="276"/>
      <c r="AN135" s="276"/>
      <c r="AO135" s="276"/>
      <c r="AP135" s="276"/>
      <c r="AQ135" s="276"/>
      <c r="AR135" s="276"/>
      <c r="AS135" s="276"/>
      <c r="AT135" s="276"/>
      <c r="AU135" s="276"/>
      <c r="AV135" s="276"/>
      <c r="AW135" s="276"/>
    </row>
    <row r="136" spans="2:49" s="56" customFormat="1" ht="9.75" customHeight="1" x14ac:dyDescent="0.25">
      <c r="B136" s="274"/>
      <c r="C136" s="274"/>
      <c r="D136" s="274"/>
      <c r="E136" s="274"/>
      <c r="F136" s="274"/>
      <c r="G136" s="274"/>
      <c r="H136" s="274"/>
      <c r="I136" s="274"/>
      <c r="J136" s="274"/>
      <c r="K136" s="274"/>
      <c r="L136" s="275"/>
      <c r="M136" s="275"/>
      <c r="N136" s="275"/>
      <c r="O136" s="275"/>
      <c r="P136" s="275"/>
      <c r="Q136" s="275"/>
      <c r="R136" s="275"/>
      <c r="S136" s="275"/>
      <c r="T136" s="275"/>
      <c r="U136" s="275"/>
      <c r="V136" s="275"/>
      <c r="W136" s="275"/>
      <c r="X136" s="275"/>
      <c r="Y136" s="275"/>
      <c r="Z136" s="275"/>
      <c r="AA136" s="275"/>
      <c r="AB136" s="275"/>
      <c r="AC136" s="275"/>
      <c r="AD136" s="275"/>
      <c r="AE136" s="275"/>
      <c r="AF136" s="275"/>
      <c r="AG136" s="275"/>
      <c r="AH136" s="275"/>
      <c r="AI136" s="275"/>
      <c r="AJ136" s="277"/>
      <c r="AK136" s="277"/>
      <c r="AL136" s="277"/>
      <c r="AM136" s="277"/>
      <c r="AN136" s="277"/>
      <c r="AO136" s="277"/>
      <c r="AP136" s="277"/>
      <c r="AQ136" s="277"/>
      <c r="AR136" s="277"/>
      <c r="AS136" s="277"/>
      <c r="AT136" s="277"/>
      <c r="AU136" s="277"/>
      <c r="AV136" s="277"/>
      <c r="AW136" s="277"/>
    </row>
    <row r="137" spans="2:49" s="56" customFormat="1" ht="9.75" customHeight="1" x14ac:dyDescent="0.25"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6"/>
      <c r="AL137" s="16"/>
      <c r="AM137" s="16"/>
      <c r="AN137" s="16"/>
      <c r="AO137" s="16"/>
      <c r="AP137" s="16"/>
      <c r="AQ137" s="16"/>
      <c r="AR137" s="16"/>
      <c r="AS137" s="16"/>
      <c r="AT137" s="16"/>
      <c r="AU137" s="16"/>
      <c r="AV137" s="16"/>
      <c r="AW137" s="16"/>
    </row>
    <row r="138" spans="2:49" s="56" customFormat="1" ht="9.75" customHeight="1" x14ac:dyDescent="0.25">
      <c r="B138" s="278"/>
      <c r="C138" s="278"/>
      <c r="D138" s="278"/>
      <c r="E138" s="278"/>
      <c r="F138" s="278"/>
      <c r="G138" s="278"/>
      <c r="H138" s="278"/>
      <c r="I138" s="278"/>
      <c r="J138" s="278"/>
      <c r="K138" s="278"/>
      <c r="L138" s="275"/>
      <c r="M138" s="275"/>
      <c r="N138" s="275"/>
      <c r="O138" s="275"/>
      <c r="P138" s="275"/>
      <c r="Q138" s="275"/>
      <c r="R138" s="275"/>
      <c r="S138" s="275"/>
      <c r="T138" s="275"/>
      <c r="U138" s="275"/>
      <c r="V138" s="275"/>
      <c r="W138" s="275"/>
      <c r="X138" s="275"/>
      <c r="Y138" s="275"/>
      <c r="Z138" s="275"/>
      <c r="AA138" s="275"/>
      <c r="AB138" s="275"/>
      <c r="AC138" s="275"/>
      <c r="AD138" s="275"/>
      <c r="AE138" s="275"/>
      <c r="AF138" s="275"/>
      <c r="AG138" s="275"/>
      <c r="AH138" s="275"/>
      <c r="AI138" s="275"/>
      <c r="AJ138" s="278"/>
      <c r="AK138" s="278"/>
      <c r="AL138" s="278"/>
      <c r="AM138" s="278"/>
      <c r="AN138" s="278"/>
      <c r="AO138" s="275"/>
      <c r="AP138" s="275"/>
      <c r="AQ138" s="275"/>
      <c r="AR138" s="275"/>
      <c r="AS138" s="275"/>
      <c r="AT138" s="275"/>
      <c r="AU138" s="275"/>
      <c r="AV138" s="275"/>
      <c r="AW138" s="275"/>
    </row>
    <row r="139" spans="2:49" s="56" customFormat="1" ht="9.75" customHeight="1" x14ac:dyDescent="0.25">
      <c r="B139" s="274"/>
      <c r="C139" s="274"/>
      <c r="D139" s="274"/>
      <c r="E139" s="274"/>
      <c r="F139" s="274"/>
      <c r="G139" s="274"/>
      <c r="H139" s="274"/>
      <c r="I139" s="274"/>
      <c r="J139" s="274"/>
      <c r="K139" s="274"/>
      <c r="L139" s="275"/>
      <c r="M139" s="275"/>
      <c r="N139" s="275"/>
      <c r="O139" s="275"/>
      <c r="P139" s="275"/>
      <c r="Q139" s="275"/>
      <c r="R139" s="275"/>
      <c r="S139" s="275"/>
      <c r="T139" s="275"/>
      <c r="U139" s="275"/>
      <c r="V139" s="275"/>
      <c r="W139" s="275"/>
      <c r="X139" s="275"/>
      <c r="Y139" s="275"/>
      <c r="Z139" s="275"/>
      <c r="AA139" s="275"/>
      <c r="AB139" s="275"/>
      <c r="AC139" s="275"/>
      <c r="AD139" s="275"/>
      <c r="AE139" s="275"/>
      <c r="AF139" s="275"/>
      <c r="AG139" s="275"/>
      <c r="AH139" s="275"/>
      <c r="AI139" s="275"/>
      <c r="AJ139" s="276"/>
      <c r="AK139" s="276"/>
      <c r="AL139" s="276"/>
      <c r="AM139" s="276"/>
      <c r="AN139" s="276"/>
      <c r="AO139" s="276"/>
      <c r="AP139" s="276"/>
      <c r="AQ139" s="276"/>
      <c r="AR139" s="276"/>
      <c r="AS139" s="276"/>
      <c r="AT139" s="276"/>
      <c r="AU139" s="276"/>
      <c r="AV139" s="276"/>
      <c r="AW139" s="276"/>
    </row>
    <row r="140" spans="2:49" s="56" customFormat="1" ht="9.75" customHeight="1" x14ac:dyDescent="0.25">
      <c r="B140" s="274"/>
      <c r="C140" s="274"/>
      <c r="D140" s="274"/>
      <c r="E140" s="274"/>
      <c r="F140" s="274"/>
      <c r="G140" s="274"/>
      <c r="H140" s="274"/>
      <c r="I140" s="274"/>
      <c r="J140" s="274"/>
      <c r="K140" s="274"/>
      <c r="L140" s="275"/>
      <c r="M140" s="275"/>
      <c r="N140" s="275"/>
      <c r="O140" s="275"/>
      <c r="P140" s="275"/>
      <c r="Q140" s="275"/>
      <c r="R140" s="275"/>
      <c r="S140" s="275"/>
      <c r="T140" s="275"/>
      <c r="U140" s="275"/>
      <c r="V140" s="275"/>
      <c r="W140" s="275"/>
      <c r="X140" s="275"/>
      <c r="Y140" s="275"/>
      <c r="Z140" s="275"/>
      <c r="AA140" s="275"/>
      <c r="AB140" s="275"/>
      <c r="AC140" s="275"/>
      <c r="AD140" s="275"/>
      <c r="AE140" s="275"/>
      <c r="AF140" s="275"/>
      <c r="AG140" s="275"/>
      <c r="AH140" s="275"/>
      <c r="AI140" s="275"/>
      <c r="AJ140" s="277"/>
      <c r="AK140" s="277"/>
      <c r="AL140" s="277"/>
      <c r="AM140" s="277"/>
      <c r="AN140" s="277"/>
      <c r="AO140" s="277"/>
      <c r="AP140" s="277"/>
      <c r="AQ140" s="277"/>
      <c r="AR140" s="277"/>
      <c r="AS140" s="277"/>
      <c r="AT140" s="277"/>
      <c r="AU140" s="277"/>
      <c r="AV140" s="277"/>
      <c r="AW140" s="277"/>
    </row>
    <row r="141" spans="2:49" s="56" customFormat="1" ht="9.75" customHeight="1" x14ac:dyDescent="0.25"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6"/>
      <c r="AM141" s="16"/>
      <c r="AN141" s="16"/>
      <c r="AO141" s="16"/>
      <c r="AP141" s="16"/>
      <c r="AQ141" s="16"/>
      <c r="AR141" s="16"/>
      <c r="AS141" s="16"/>
      <c r="AT141" s="16"/>
      <c r="AU141" s="16"/>
      <c r="AV141" s="16"/>
      <c r="AW141" s="16"/>
    </row>
    <row r="142" spans="2:49" s="56" customFormat="1" ht="9.75" customHeight="1" x14ac:dyDescent="0.25">
      <c r="B142" s="278"/>
      <c r="C142" s="278"/>
      <c r="D142" s="278"/>
      <c r="E142" s="278"/>
      <c r="F142" s="278"/>
      <c r="G142" s="278"/>
      <c r="H142" s="278"/>
      <c r="I142" s="278"/>
      <c r="J142" s="278"/>
      <c r="K142" s="278"/>
      <c r="L142" s="275"/>
      <c r="M142" s="275"/>
      <c r="N142" s="275"/>
      <c r="O142" s="275"/>
      <c r="P142" s="275"/>
      <c r="Q142" s="275"/>
      <c r="R142" s="275"/>
      <c r="S142" s="275"/>
      <c r="T142" s="275"/>
      <c r="U142" s="275"/>
      <c r="V142" s="275"/>
      <c r="W142" s="275"/>
      <c r="X142" s="275"/>
      <c r="Y142" s="275"/>
      <c r="Z142" s="275"/>
      <c r="AA142" s="275"/>
      <c r="AB142" s="275"/>
      <c r="AC142" s="275"/>
      <c r="AD142" s="275"/>
      <c r="AE142" s="275"/>
      <c r="AF142" s="275"/>
      <c r="AG142" s="275"/>
      <c r="AH142" s="275"/>
      <c r="AI142" s="275"/>
      <c r="AJ142" s="278"/>
      <c r="AK142" s="278"/>
      <c r="AL142" s="278"/>
      <c r="AM142" s="278"/>
      <c r="AN142" s="278"/>
      <c r="AO142" s="275"/>
      <c r="AP142" s="275"/>
      <c r="AQ142" s="275"/>
      <c r="AR142" s="275"/>
      <c r="AS142" s="275"/>
      <c r="AT142" s="275"/>
      <c r="AU142" s="275"/>
      <c r="AV142" s="275"/>
      <c r="AW142" s="275"/>
    </row>
    <row r="143" spans="2:49" s="56" customFormat="1" ht="9.75" customHeight="1" x14ac:dyDescent="0.25">
      <c r="B143" s="274"/>
      <c r="C143" s="274"/>
      <c r="D143" s="274"/>
      <c r="E143" s="274"/>
      <c r="F143" s="274"/>
      <c r="G143" s="274"/>
      <c r="H143" s="274"/>
      <c r="I143" s="274"/>
      <c r="J143" s="274"/>
      <c r="K143" s="274"/>
      <c r="L143" s="275"/>
      <c r="M143" s="275"/>
      <c r="N143" s="275"/>
      <c r="O143" s="275"/>
      <c r="P143" s="275"/>
      <c r="Q143" s="275"/>
      <c r="R143" s="275"/>
      <c r="S143" s="275"/>
      <c r="T143" s="275"/>
      <c r="U143" s="275"/>
      <c r="V143" s="275"/>
      <c r="W143" s="275"/>
      <c r="X143" s="275"/>
      <c r="Y143" s="275"/>
      <c r="Z143" s="275"/>
      <c r="AA143" s="275"/>
      <c r="AB143" s="275"/>
      <c r="AC143" s="275"/>
      <c r="AD143" s="275"/>
      <c r="AE143" s="275"/>
      <c r="AF143" s="275"/>
      <c r="AG143" s="275"/>
      <c r="AH143" s="275"/>
      <c r="AI143" s="275"/>
      <c r="AJ143" s="276"/>
      <c r="AK143" s="276"/>
      <c r="AL143" s="276"/>
      <c r="AM143" s="276"/>
      <c r="AN143" s="276"/>
      <c r="AO143" s="276"/>
      <c r="AP143" s="276"/>
      <c r="AQ143" s="276"/>
      <c r="AR143" s="276"/>
      <c r="AS143" s="276"/>
      <c r="AT143" s="276"/>
      <c r="AU143" s="276"/>
      <c r="AV143" s="276"/>
      <c r="AW143" s="276"/>
    </row>
    <row r="144" spans="2:49" s="56" customFormat="1" ht="9.75" customHeight="1" x14ac:dyDescent="0.25">
      <c r="B144" s="274"/>
      <c r="C144" s="274"/>
      <c r="D144" s="274"/>
      <c r="E144" s="274"/>
      <c r="F144" s="274"/>
      <c r="G144" s="274"/>
      <c r="H144" s="274"/>
      <c r="I144" s="274"/>
      <c r="J144" s="274"/>
      <c r="K144" s="274"/>
      <c r="L144" s="275"/>
      <c r="M144" s="275"/>
      <c r="N144" s="275"/>
      <c r="O144" s="275"/>
      <c r="P144" s="275"/>
      <c r="Q144" s="275"/>
      <c r="R144" s="275"/>
      <c r="S144" s="275"/>
      <c r="T144" s="275"/>
      <c r="U144" s="275"/>
      <c r="V144" s="275"/>
      <c r="W144" s="275"/>
      <c r="X144" s="275"/>
      <c r="Y144" s="275"/>
      <c r="Z144" s="275"/>
      <c r="AA144" s="275"/>
      <c r="AB144" s="275"/>
      <c r="AC144" s="275"/>
      <c r="AD144" s="275"/>
      <c r="AE144" s="275"/>
      <c r="AF144" s="275"/>
      <c r="AG144" s="275"/>
      <c r="AH144" s="275"/>
      <c r="AI144" s="275"/>
      <c r="AJ144" s="277"/>
      <c r="AK144" s="277"/>
      <c r="AL144" s="277"/>
      <c r="AM144" s="277"/>
      <c r="AN144" s="277"/>
      <c r="AO144" s="277"/>
      <c r="AP144" s="277"/>
      <c r="AQ144" s="277"/>
      <c r="AR144" s="277"/>
      <c r="AS144" s="277"/>
      <c r="AT144" s="277"/>
      <c r="AU144" s="277"/>
      <c r="AV144" s="277"/>
      <c r="AW144" s="277"/>
    </row>
    <row r="145" spans="2:49" s="56" customFormat="1" ht="9.75" customHeight="1" x14ac:dyDescent="0.25"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  <c r="AP145" s="16"/>
      <c r="AQ145" s="16"/>
      <c r="AR145" s="16"/>
      <c r="AS145" s="16"/>
      <c r="AT145" s="16"/>
      <c r="AU145" s="16"/>
      <c r="AV145" s="16"/>
      <c r="AW145" s="16"/>
    </row>
    <row r="146" spans="2:49" s="56" customFormat="1" ht="9.75" customHeight="1" x14ac:dyDescent="0.25">
      <c r="B146" s="278"/>
      <c r="C146" s="278"/>
      <c r="D146" s="278"/>
      <c r="E146" s="278"/>
      <c r="F146" s="278"/>
      <c r="G146" s="278"/>
      <c r="H146" s="278"/>
      <c r="I146" s="278"/>
      <c r="J146" s="278"/>
      <c r="K146" s="278"/>
      <c r="L146" s="275"/>
      <c r="M146" s="275"/>
      <c r="N146" s="275"/>
      <c r="O146" s="275"/>
      <c r="P146" s="275"/>
      <c r="Q146" s="275"/>
      <c r="R146" s="275"/>
      <c r="S146" s="275"/>
      <c r="T146" s="275"/>
      <c r="U146" s="275"/>
      <c r="V146" s="275"/>
      <c r="W146" s="275"/>
      <c r="X146" s="275"/>
      <c r="Y146" s="275"/>
      <c r="Z146" s="275"/>
      <c r="AA146" s="275"/>
      <c r="AB146" s="275"/>
      <c r="AC146" s="275"/>
      <c r="AD146" s="275"/>
      <c r="AE146" s="275"/>
      <c r="AF146" s="275"/>
      <c r="AG146" s="275"/>
      <c r="AH146" s="275"/>
      <c r="AI146" s="275"/>
      <c r="AJ146" s="278"/>
      <c r="AK146" s="278"/>
      <c r="AL146" s="278"/>
      <c r="AM146" s="278"/>
      <c r="AN146" s="278"/>
      <c r="AO146" s="275"/>
      <c r="AP146" s="275"/>
      <c r="AQ146" s="275"/>
      <c r="AR146" s="275"/>
      <c r="AS146" s="275"/>
      <c r="AT146" s="275"/>
      <c r="AU146" s="275"/>
      <c r="AV146" s="275"/>
      <c r="AW146" s="275"/>
    </row>
    <row r="147" spans="2:49" s="56" customFormat="1" ht="9.75" customHeight="1" x14ac:dyDescent="0.25">
      <c r="B147" s="274"/>
      <c r="C147" s="274"/>
      <c r="D147" s="274"/>
      <c r="E147" s="274"/>
      <c r="F147" s="274"/>
      <c r="G147" s="274"/>
      <c r="H147" s="274"/>
      <c r="I147" s="274"/>
      <c r="J147" s="274"/>
      <c r="K147" s="274"/>
      <c r="L147" s="275"/>
      <c r="M147" s="275"/>
      <c r="N147" s="275"/>
      <c r="O147" s="275"/>
      <c r="P147" s="275"/>
      <c r="Q147" s="275"/>
      <c r="R147" s="275"/>
      <c r="S147" s="275"/>
      <c r="T147" s="275"/>
      <c r="U147" s="275"/>
      <c r="V147" s="275"/>
      <c r="W147" s="275"/>
      <c r="X147" s="275"/>
      <c r="Y147" s="275"/>
      <c r="Z147" s="275"/>
      <c r="AA147" s="275"/>
      <c r="AB147" s="275"/>
      <c r="AC147" s="275"/>
      <c r="AD147" s="275"/>
      <c r="AE147" s="275"/>
      <c r="AF147" s="275"/>
      <c r="AG147" s="275"/>
      <c r="AH147" s="275"/>
      <c r="AI147" s="275"/>
      <c r="AJ147" s="276"/>
      <c r="AK147" s="276"/>
      <c r="AL147" s="276"/>
      <c r="AM147" s="276"/>
      <c r="AN147" s="276"/>
      <c r="AO147" s="276"/>
      <c r="AP147" s="276"/>
      <c r="AQ147" s="276"/>
      <c r="AR147" s="276"/>
      <c r="AS147" s="276"/>
      <c r="AT147" s="276"/>
      <c r="AU147" s="276"/>
      <c r="AV147" s="276"/>
      <c r="AW147" s="276"/>
    </row>
    <row r="148" spans="2:49" s="56" customFormat="1" ht="9.75" customHeight="1" x14ac:dyDescent="0.25">
      <c r="B148" s="274"/>
      <c r="C148" s="274"/>
      <c r="D148" s="274"/>
      <c r="E148" s="274"/>
      <c r="F148" s="274"/>
      <c r="G148" s="274"/>
      <c r="H148" s="274"/>
      <c r="I148" s="274"/>
      <c r="J148" s="274"/>
      <c r="K148" s="274"/>
      <c r="L148" s="275"/>
      <c r="M148" s="275"/>
      <c r="N148" s="275"/>
      <c r="O148" s="275"/>
      <c r="P148" s="275"/>
      <c r="Q148" s="275"/>
      <c r="R148" s="275"/>
      <c r="S148" s="275"/>
      <c r="T148" s="275"/>
      <c r="U148" s="275"/>
      <c r="V148" s="275"/>
      <c r="W148" s="275"/>
      <c r="X148" s="275"/>
      <c r="Y148" s="275"/>
      <c r="Z148" s="275"/>
      <c r="AA148" s="275"/>
      <c r="AB148" s="275"/>
      <c r="AC148" s="275"/>
      <c r="AD148" s="275"/>
      <c r="AE148" s="275"/>
      <c r="AF148" s="275"/>
      <c r="AG148" s="275"/>
      <c r="AH148" s="275"/>
      <c r="AI148" s="275"/>
      <c r="AJ148" s="277"/>
      <c r="AK148" s="277"/>
      <c r="AL148" s="277"/>
      <c r="AM148" s="277"/>
      <c r="AN148" s="277"/>
      <c r="AO148" s="277"/>
      <c r="AP148" s="277"/>
      <c r="AQ148" s="277"/>
      <c r="AR148" s="277"/>
      <c r="AS148" s="277"/>
      <c r="AT148" s="277"/>
      <c r="AU148" s="277"/>
      <c r="AV148" s="277"/>
      <c r="AW148" s="277"/>
    </row>
    <row r="149" spans="2:49" s="56" customFormat="1" ht="9.75" customHeight="1" x14ac:dyDescent="0.25"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  <c r="AO149" s="16"/>
      <c r="AP149" s="16"/>
      <c r="AQ149" s="16"/>
      <c r="AR149" s="16"/>
      <c r="AS149" s="16"/>
      <c r="AT149" s="16"/>
      <c r="AU149" s="16"/>
      <c r="AV149" s="16"/>
      <c r="AW149" s="16"/>
    </row>
    <row r="150" spans="2:49" s="56" customFormat="1" ht="9.75" customHeight="1" x14ac:dyDescent="0.25">
      <c r="B150" s="278"/>
      <c r="C150" s="278"/>
      <c r="D150" s="278"/>
      <c r="E150" s="278"/>
      <c r="F150" s="278"/>
      <c r="G150" s="278"/>
      <c r="H150" s="278"/>
      <c r="I150" s="278"/>
      <c r="J150" s="278"/>
      <c r="K150" s="278"/>
      <c r="L150" s="275"/>
      <c r="M150" s="275"/>
      <c r="N150" s="275"/>
      <c r="O150" s="275"/>
      <c r="P150" s="275"/>
      <c r="Q150" s="275"/>
      <c r="R150" s="275"/>
      <c r="S150" s="275"/>
      <c r="T150" s="275"/>
      <c r="U150" s="275"/>
      <c r="V150" s="275"/>
      <c r="W150" s="275"/>
      <c r="X150" s="275"/>
      <c r="Y150" s="275"/>
      <c r="Z150" s="275"/>
      <c r="AA150" s="275"/>
      <c r="AB150" s="275"/>
      <c r="AC150" s="275"/>
      <c r="AD150" s="275"/>
      <c r="AE150" s="275"/>
      <c r="AF150" s="275"/>
      <c r="AG150" s="275"/>
      <c r="AH150" s="275"/>
      <c r="AI150" s="275"/>
      <c r="AJ150" s="278"/>
      <c r="AK150" s="278"/>
      <c r="AL150" s="278"/>
      <c r="AM150" s="278"/>
      <c r="AN150" s="278"/>
      <c r="AO150" s="275"/>
      <c r="AP150" s="275"/>
      <c r="AQ150" s="275"/>
      <c r="AR150" s="275"/>
      <c r="AS150" s="275"/>
      <c r="AT150" s="275"/>
      <c r="AU150" s="275"/>
      <c r="AV150" s="275"/>
      <c r="AW150" s="275"/>
    </row>
    <row r="151" spans="2:49" s="56" customFormat="1" ht="9.75" customHeight="1" x14ac:dyDescent="0.25">
      <c r="B151" s="274"/>
      <c r="C151" s="274"/>
      <c r="D151" s="274"/>
      <c r="E151" s="274"/>
      <c r="F151" s="274"/>
      <c r="G151" s="274"/>
      <c r="H151" s="274"/>
      <c r="I151" s="274"/>
      <c r="J151" s="274"/>
      <c r="K151" s="274"/>
      <c r="L151" s="275"/>
      <c r="M151" s="275"/>
      <c r="N151" s="275"/>
      <c r="O151" s="275"/>
      <c r="P151" s="275"/>
      <c r="Q151" s="275"/>
      <c r="R151" s="275"/>
      <c r="S151" s="275"/>
      <c r="T151" s="275"/>
      <c r="U151" s="275"/>
      <c r="V151" s="275"/>
      <c r="W151" s="275"/>
      <c r="X151" s="275"/>
      <c r="Y151" s="275"/>
      <c r="Z151" s="275"/>
      <c r="AA151" s="275"/>
      <c r="AB151" s="275"/>
      <c r="AC151" s="275"/>
      <c r="AD151" s="275"/>
      <c r="AE151" s="275"/>
      <c r="AF151" s="275"/>
      <c r="AG151" s="275"/>
      <c r="AH151" s="275"/>
      <c r="AI151" s="275"/>
      <c r="AJ151" s="276"/>
      <c r="AK151" s="276"/>
      <c r="AL151" s="276"/>
      <c r="AM151" s="276"/>
      <c r="AN151" s="276"/>
      <c r="AO151" s="276"/>
      <c r="AP151" s="276"/>
      <c r="AQ151" s="276"/>
      <c r="AR151" s="276"/>
      <c r="AS151" s="276"/>
      <c r="AT151" s="276"/>
      <c r="AU151" s="276"/>
      <c r="AV151" s="276"/>
      <c r="AW151" s="276"/>
    </row>
    <row r="152" spans="2:49" s="56" customFormat="1" ht="9.75" customHeight="1" x14ac:dyDescent="0.25">
      <c r="B152" s="274"/>
      <c r="C152" s="274"/>
      <c r="D152" s="274"/>
      <c r="E152" s="274"/>
      <c r="F152" s="274"/>
      <c r="G152" s="274"/>
      <c r="H152" s="274"/>
      <c r="I152" s="274"/>
      <c r="J152" s="274"/>
      <c r="K152" s="274"/>
      <c r="L152" s="275"/>
      <c r="M152" s="275"/>
      <c r="N152" s="275"/>
      <c r="O152" s="275"/>
      <c r="P152" s="275"/>
      <c r="Q152" s="275"/>
      <c r="R152" s="275"/>
      <c r="S152" s="275"/>
      <c r="T152" s="275"/>
      <c r="U152" s="275"/>
      <c r="V152" s="275"/>
      <c r="W152" s="275"/>
      <c r="X152" s="275"/>
      <c r="Y152" s="275"/>
      <c r="Z152" s="275"/>
      <c r="AA152" s="275"/>
      <c r="AB152" s="275"/>
      <c r="AC152" s="275"/>
      <c r="AD152" s="275"/>
      <c r="AE152" s="275"/>
      <c r="AF152" s="275"/>
      <c r="AG152" s="275"/>
      <c r="AH152" s="275"/>
      <c r="AI152" s="275"/>
      <c r="AJ152" s="277"/>
      <c r="AK152" s="277"/>
      <c r="AL152" s="277"/>
      <c r="AM152" s="277"/>
      <c r="AN152" s="277"/>
      <c r="AO152" s="277"/>
      <c r="AP152" s="277"/>
      <c r="AQ152" s="277"/>
      <c r="AR152" s="277"/>
      <c r="AS152" s="277"/>
      <c r="AT152" s="277"/>
      <c r="AU152" s="277"/>
      <c r="AV152" s="277"/>
      <c r="AW152" s="277"/>
    </row>
    <row r="153" spans="2:49" s="56" customFormat="1" ht="9.75" customHeight="1" x14ac:dyDescent="0.25"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6"/>
      <c r="AM153" s="16"/>
      <c r="AN153" s="16"/>
      <c r="AO153" s="16"/>
      <c r="AP153" s="16"/>
      <c r="AQ153" s="16"/>
      <c r="AR153" s="16"/>
      <c r="AS153" s="16"/>
      <c r="AT153" s="16"/>
      <c r="AU153" s="16"/>
      <c r="AV153" s="16"/>
      <c r="AW153" s="16"/>
    </row>
    <row r="154" spans="2:49" s="56" customFormat="1" ht="9.75" customHeight="1" x14ac:dyDescent="0.25">
      <c r="B154" s="278"/>
      <c r="C154" s="278"/>
      <c r="D154" s="278"/>
      <c r="E154" s="278"/>
      <c r="F154" s="278"/>
      <c r="G154" s="278"/>
      <c r="H154" s="278"/>
      <c r="I154" s="278"/>
      <c r="J154" s="278"/>
      <c r="K154" s="278"/>
      <c r="L154" s="275"/>
      <c r="M154" s="275"/>
      <c r="N154" s="275"/>
      <c r="O154" s="275"/>
      <c r="P154" s="275"/>
      <c r="Q154" s="275"/>
      <c r="R154" s="275"/>
      <c r="S154" s="275"/>
      <c r="T154" s="275"/>
      <c r="U154" s="275"/>
      <c r="V154" s="275"/>
      <c r="W154" s="275"/>
      <c r="X154" s="275"/>
      <c r="Y154" s="275"/>
      <c r="Z154" s="275"/>
      <c r="AA154" s="275"/>
      <c r="AB154" s="275"/>
      <c r="AC154" s="275"/>
      <c r="AD154" s="275"/>
      <c r="AE154" s="275"/>
      <c r="AF154" s="275"/>
      <c r="AG154" s="275"/>
      <c r="AH154" s="275"/>
      <c r="AI154" s="275"/>
      <c r="AJ154" s="278"/>
      <c r="AK154" s="278"/>
      <c r="AL154" s="278"/>
      <c r="AM154" s="278"/>
      <c r="AN154" s="278"/>
      <c r="AO154" s="275"/>
      <c r="AP154" s="275"/>
      <c r="AQ154" s="275"/>
      <c r="AR154" s="275"/>
      <c r="AS154" s="275"/>
      <c r="AT154" s="275"/>
      <c r="AU154" s="275"/>
      <c r="AV154" s="275"/>
      <c r="AW154" s="275"/>
    </row>
    <row r="155" spans="2:49" s="56" customFormat="1" ht="9.75" customHeight="1" x14ac:dyDescent="0.25">
      <c r="B155" s="274"/>
      <c r="C155" s="274"/>
      <c r="D155" s="274"/>
      <c r="E155" s="274"/>
      <c r="F155" s="274"/>
      <c r="G155" s="274"/>
      <c r="H155" s="274"/>
      <c r="I155" s="274"/>
      <c r="J155" s="274"/>
      <c r="K155" s="274"/>
      <c r="L155" s="275"/>
      <c r="M155" s="275"/>
      <c r="N155" s="275"/>
      <c r="O155" s="275"/>
      <c r="P155" s="275"/>
      <c r="Q155" s="275"/>
      <c r="R155" s="275"/>
      <c r="S155" s="275"/>
      <c r="T155" s="275"/>
      <c r="U155" s="275"/>
      <c r="V155" s="275"/>
      <c r="W155" s="275"/>
      <c r="X155" s="275"/>
      <c r="Y155" s="275"/>
      <c r="Z155" s="275"/>
      <c r="AA155" s="275"/>
      <c r="AB155" s="275"/>
      <c r="AC155" s="275"/>
      <c r="AD155" s="275"/>
      <c r="AE155" s="275"/>
      <c r="AF155" s="275"/>
      <c r="AG155" s="275"/>
      <c r="AH155" s="275"/>
      <c r="AI155" s="275"/>
      <c r="AJ155" s="276"/>
      <c r="AK155" s="276"/>
      <c r="AL155" s="276"/>
      <c r="AM155" s="276"/>
      <c r="AN155" s="276"/>
      <c r="AO155" s="276"/>
      <c r="AP155" s="276"/>
      <c r="AQ155" s="276"/>
      <c r="AR155" s="276"/>
      <c r="AS155" s="276"/>
      <c r="AT155" s="276"/>
      <c r="AU155" s="276"/>
      <c r="AV155" s="276"/>
      <c r="AW155" s="276"/>
    </row>
    <row r="156" spans="2:49" s="56" customFormat="1" ht="9.75" customHeight="1" x14ac:dyDescent="0.25">
      <c r="B156" s="274"/>
      <c r="C156" s="274"/>
      <c r="D156" s="274"/>
      <c r="E156" s="274"/>
      <c r="F156" s="274"/>
      <c r="G156" s="274"/>
      <c r="H156" s="274"/>
      <c r="I156" s="274"/>
      <c r="J156" s="274"/>
      <c r="K156" s="274"/>
      <c r="L156" s="275"/>
      <c r="M156" s="275"/>
      <c r="N156" s="275"/>
      <c r="O156" s="275"/>
      <c r="P156" s="275"/>
      <c r="Q156" s="275"/>
      <c r="R156" s="275"/>
      <c r="S156" s="275"/>
      <c r="T156" s="275"/>
      <c r="U156" s="275"/>
      <c r="V156" s="275"/>
      <c r="W156" s="275"/>
      <c r="X156" s="275"/>
      <c r="Y156" s="275"/>
      <c r="Z156" s="275"/>
      <c r="AA156" s="275"/>
      <c r="AB156" s="275"/>
      <c r="AC156" s="275"/>
      <c r="AD156" s="275"/>
      <c r="AE156" s="275"/>
      <c r="AF156" s="275"/>
      <c r="AG156" s="275"/>
      <c r="AH156" s="275"/>
      <c r="AI156" s="275"/>
      <c r="AJ156" s="277"/>
      <c r="AK156" s="277"/>
      <c r="AL156" s="277"/>
      <c r="AM156" s="277"/>
      <c r="AN156" s="277"/>
      <c r="AO156" s="277"/>
      <c r="AP156" s="277"/>
      <c r="AQ156" s="277"/>
      <c r="AR156" s="277"/>
      <c r="AS156" s="277"/>
      <c r="AT156" s="277"/>
      <c r="AU156" s="277"/>
      <c r="AV156" s="277"/>
      <c r="AW156" s="277"/>
    </row>
    <row r="157" spans="2:49" s="56" customFormat="1" ht="9.75" customHeight="1" x14ac:dyDescent="0.25"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6"/>
      <c r="AL157" s="16"/>
      <c r="AM157" s="16"/>
      <c r="AN157" s="16"/>
      <c r="AO157" s="16"/>
      <c r="AP157" s="16"/>
      <c r="AQ157" s="16"/>
      <c r="AR157" s="16"/>
      <c r="AS157" s="16"/>
      <c r="AT157" s="16"/>
      <c r="AU157" s="16"/>
      <c r="AV157" s="16"/>
      <c r="AW157" s="16"/>
    </row>
    <row r="158" spans="2:49" s="56" customFormat="1" ht="9.75" customHeight="1" x14ac:dyDescent="0.25">
      <c r="B158" s="278"/>
      <c r="C158" s="278"/>
      <c r="D158" s="278"/>
      <c r="E158" s="278"/>
      <c r="F158" s="278"/>
      <c r="G158" s="278"/>
      <c r="H158" s="278"/>
      <c r="I158" s="278"/>
      <c r="J158" s="278"/>
      <c r="K158" s="278"/>
      <c r="L158" s="275"/>
      <c r="M158" s="275"/>
      <c r="N158" s="275"/>
      <c r="O158" s="275"/>
      <c r="P158" s="275"/>
      <c r="Q158" s="275"/>
      <c r="R158" s="275"/>
      <c r="S158" s="275"/>
      <c r="T158" s="275"/>
      <c r="U158" s="275"/>
      <c r="V158" s="275"/>
      <c r="W158" s="275"/>
      <c r="X158" s="275"/>
      <c r="Y158" s="275"/>
      <c r="Z158" s="275"/>
      <c r="AA158" s="275"/>
      <c r="AB158" s="275"/>
      <c r="AC158" s="275"/>
      <c r="AD158" s="275"/>
      <c r="AE158" s="275"/>
      <c r="AF158" s="275"/>
      <c r="AG158" s="275"/>
      <c r="AH158" s="275"/>
      <c r="AI158" s="275"/>
      <c r="AJ158" s="278"/>
      <c r="AK158" s="278"/>
      <c r="AL158" s="278"/>
      <c r="AM158" s="278"/>
      <c r="AN158" s="278"/>
      <c r="AO158" s="275"/>
      <c r="AP158" s="275"/>
      <c r="AQ158" s="275"/>
      <c r="AR158" s="275"/>
      <c r="AS158" s="275"/>
      <c r="AT158" s="275"/>
      <c r="AU158" s="275"/>
      <c r="AV158" s="275"/>
      <c r="AW158" s="275"/>
    </row>
    <row r="159" spans="2:49" s="56" customFormat="1" ht="9.75" customHeight="1" x14ac:dyDescent="0.25">
      <c r="B159" s="274"/>
      <c r="C159" s="274"/>
      <c r="D159" s="274"/>
      <c r="E159" s="274"/>
      <c r="F159" s="274"/>
      <c r="G159" s="274"/>
      <c r="H159" s="274"/>
      <c r="I159" s="274"/>
      <c r="J159" s="274"/>
      <c r="K159" s="274"/>
      <c r="L159" s="275"/>
      <c r="M159" s="275"/>
      <c r="N159" s="275"/>
      <c r="O159" s="275"/>
      <c r="P159" s="275"/>
      <c r="Q159" s="275"/>
      <c r="R159" s="275"/>
      <c r="S159" s="275"/>
      <c r="T159" s="275"/>
      <c r="U159" s="275"/>
      <c r="V159" s="275"/>
      <c r="W159" s="275"/>
      <c r="X159" s="275"/>
      <c r="Y159" s="275"/>
      <c r="Z159" s="275"/>
      <c r="AA159" s="275"/>
      <c r="AB159" s="275"/>
      <c r="AC159" s="275"/>
      <c r="AD159" s="275"/>
      <c r="AE159" s="275"/>
      <c r="AF159" s="275"/>
      <c r="AG159" s="275"/>
      <c r="AH159" s="275"/>
      <c r="AI159" s="275"/>
      <c r="AJ159" s="276"/>
      <c r="AK159" s="276"/>
      <c r="AL159" s="276"/>
      <c r="AM159" s="276"/>
      <c r="AN159" s="276"/>
      <c r="AO159" s="276"/>
      <c r="AP159" s="276"/>
      <c r="AQ159" s="276"/>
      <c r="AR159" s="276"/>
      <c r="AS159" s="276"/>
      <c r="AT159" s="276"/>
      <c r="AU159" s="276"/>
      <c r="AV159" s="276"/>
      <c r="AW159" s="276"/>
    </row>
    <row r="160" spans="2:49" s="56" customFormat="1" ht="9.75" customHeight="1" x14ac:dyDescent="0.25">
      <c r="B160" s="274"/>
      <c r="C160" s="274"/>
      <c r="D160" s="274"/>
      <c r="E160" s="274"/>
      <c r="F160" s="274"/>
      <c r="G160" s="274"/>
      <c r="H160" s="274"/>
      <c r="I160" s="274"/>
      <c r="J160" s="274"/>
      <c r="K160" s="274"/>
      <c r="L160" s="275"/>
      <c r="M160" s="275"/>
      <c r="N160" s="275"/>
      <c r="O160" s="275"/>
      <c r="P160" s="275"/>
      <c r="Q160" s="275"/>
      <c r="R160" s="275"/>
      <c r="S160" s="275"/>
      <c r="T160" s="275"/>
      <c r="U160" s="275"/>
      <c r="V160" s="275"/>
      <c r="W160" s="275"/>
      <c r="X160" s="275"/>
      <c r="Y160" s="275"/>
      <c r="Z160" s="275"/>
      <c r="AA160" s="275"/>
      <c r="AB160" s="275"/>
      <c r="AC160" s="275"/>
      <c r="AD160" s="275"/>
      <c r="AE160" s="275"/>
      <c r="AF160" s="275"/>
      <c r="AG160" s="275"/>
      <c r="AH160" s="275"/>
      <c r="AI160" s="275"/>
      <c r="AJ160" s="277"/>
      <c r="AK160" s="277"/>
      <c r="AL160" s="277"/>
      <c r="AM160" s="277"/>
      <c r="AN160" s="277"/>
      <c r="AO160" s="277"/>
      <c r="AP160" s="277"/>
      <c r="AQ160" s="277"/>
      <c r="AR160" s="277"/>
      <c r="AS160" s="277"/>
      <c r="AT160" s="277"/>
      <c r="AU160" s="277"/>
      <c r="AV160" s="277"/>
      <c r="AW160" s="277"/>
    </row>
    <row r="161" spans="2:49" s="56" customFormat="1" ht="9.75" customHeight="1" x14ac:dyDescent="0.25"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6"/>
      <c r="AL161" s="16"/>
      <c r="AM161" s="16"/>
      <c r="AN161" s="16"/>
      <c r="AO161" s="16"/>
      <c r="AP161" s="16"/>
      <c r="AQ161" s="16"/>
      <c r="AR161" s="16"/>
      <c r="AS161" s="16"/>
      <c r="AT161" s="16"/>
      <c r="AU161" s="16"/>
      <c r="AV161" s="16"/>
      <c r="AW161" s="16"/>
    </row>
    <row r="162" spans="2:49" s="56" customFormat="1" ht="9.75" customHeight="1" x14ac:dyDescent="0.25">
      <c r="B162" s="278"/>
      <c r="C162" s="278"/>
      <c r="D162" s="278"/>
      <c r="E162" s="278"/>
      <c r="F162" s="278"/>
      <c r="G162" s="278"/>
      <c r="H162" s="278"/>
      <c r="I162" s="278"/>
      <c r="J162" s="278"/>
      <c r="K162" s="278"/>
      <c r="L162" s="275"/>
      <c r="M162" s="275"/>
      <c r="N162" s="275"/>
      <c r="O162" s="275"/>
      <c r="P162" s="275"/>
      <c r="Q162" s="275"/>
      <c r="R162" s="275"/>
      <c r="S162" s="275"/>
      <c r="T162" s="275"/>
      <c r="U162" s="275"/>
      <c r="V162" s="275"/>
      <c r="W162" s="275"/>
      <c r="X162" s="275"/>
      <c r="Y162" s="275"/>
      <c r="Z162" s="275"/>
      <c r="AA162" s="275"/>
      <c r="AB162" s="275"/>
      <c r="AC162" s="275"/>
      <c r="AD162" s="275"/>
      <c r="AE162" s="275"/>
      <c r="AF162" s="275"/>
      <c r="AG162" s="275"/>
      <c r="AH162" s="275"/>
      <c r="AI162" s="275"/>
      <c r="AJ162" s="278"/>
      <c r="AK162" s="278"/>
      <c r="AL162" s="278"/>
      <c r="AM162" s="278"/>
      <c r="AN162" s="278"/>
      <c r="AO162" s="275"/>
      <c r="AP162" s="275"/>
      <c r="AQ162" s="275"/>
      <c r="AR162" s="275"/>
      <c r="AS162" s="275"/>
      <c r="AT162" s="275"/>
      <c r="AU162" s="275"/>
      <c r="AV162" s="275"/>
      <c r="AW162" s="275"/>
    </row>
    <row r="163" spans="2:49" s="56" customFormat="1" ht="9.75" customHeight="1" x14ac:dyDescent="0.25">
      <c r="B163" s="274"/>
      <c r="C163" s="274"/>
      <c r="D163" s="274"/>
      <c r="E163" s="274"/>
      <c r="F163" s="274"/>
      <c r="G163" s="274"/>
      <c r="H163" s="274"/>
      <c r="I163" s="274"/>
      <c r="J163" s="274"/>
      <c r="K163" s="274"/>
      <c r="L163" s="275"/>
      <c r="M163" s="275"/>
      <c r="N163" s="275"/>
      <c r="O163" s="275"/>
      <c r="P163" s="275"/>
      <c r="Q163" s="275"/>
      <c r="R163" s="275"/>
      <c r="S163" s="275"/>
      <c r="T163" s="275"/>
      <c r="U163" s="275"/>
      <c r="V163" s="275"/>
      <c r="W163" s="275"/>
      <c r="X163" s="275"/>
      <c r="Y163" s="275"/>
      <c r="Z163" s="275"/>
      <c r="AA163" s="275"/>
      <c r="AB163" s="275"/>
      <c r="AC163" s="275"/>
      <c r="AD163" s="275"/>
      <c r="AE163" s="275"/>
      <c r="AF163" s="275"/>
      <c r="AG163" s="275"/>
      <c r="AH163" s="275"/>
      <c r="AI163" s="275"/>
      <c r="AJ163" s="276"/>
      <c r="AK163" s="276"/>
      <c r="AL163" s="276"/>
      <c r="AM163" s="276"/>
      <c r="AN163" s="276"/>
      <c r="AO163" s="276"/>
      <c r="AP163" s="276"/>
      <c r="AQ163" s="276"/>
      <c r="AR163" s="276"/>
      <c r="AS163" s="276"/>
      <c r="AT163" s="276"/>
      <c r="AU163" s="276"/>
      <c r="AV163" s="276"/>
      <c r="AW163" s="276"/>
    </row>
    <row r="164" spans="2:49" s="56" customFormat="1" ht="9.75" customHeight="1" x14ac:dyDescent="0.25">
      <c r="B164" s="274"/>
      <c r="C164" s="274"/>
      <c r="D164" s="274"/>
      <c r="E164" s="274"/>
      <c r="F164" s="274"/>
      <c r="G164" s="274"/>
      <c r="H164" s="274"/>
      <c r="I164" s="274"/>
      <c r="J164" s="274"/>
      <c r="K164" s="274"/>
      <c r="L164" s="275"/>
      <c r="M164" s="275"/>
      <c r="N164" s="275"/>
      <c r="O164" s="275"/>
      <c r="P164" s="275"/>
      <c r="Q164" s="275"/>
      <c r="R164" s="275"/>
      <c r="S164" s="275"/>
      <c r="T164" s="275"/>
      <c r="U164" s="275"/>
      <c r="V164" s="275"/>
      <c r="W164" s="275"/>
      <c r="X164" s="275"/>
      <c r="Y164" s="275"/>
      <c r="Z164" s="275"/>
      <c r="AA164" s="275"/>
      <c r="AB164" s="275"/>
      <c r="AC164" s="275"/>
      <c r="AD164" s="275"/>
      <c r="AE164" s="275"/>
      <c r="AF164" s="275"/>
      <c r="AG164" s="275"/>
      <c r="AH164" s="275"/>
      <c r="AI164" s="275"/>
      <c r="AJ164" s="277"/>
      <c r="AK164" s="277"/>
      <c r="AL164" s="277"/>
      <c r="AM164" s="277"/>
      <c r="AN164" s="277"/>
      <c r="AO164" s="277"/>
      <c r="AP164" s="277"/>
      <c r="AQ164" s="277"/>
      <c r="AR164" s="277"/>
      <c r="AS164" s="277"/>
      <c r="AT164" s="277"/>
      <c r="AU164" s="277"/>
      <c r="AV164" s="277"/>
      <c r="AW164" s="277"/>
    </row>
    <row r="165" spans="2:49" s="56" customFormat="1" ht="9.75" customHeight="1" x14ac:dyDescent="0.25"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6"/>
      <c r="AL165" s="16"/>
      <c r="AM165" s="16"/>
      <c r="AN165" s="16"/>
      <c r="AO165" s="16"/>
      <c r="AP165" s="16"/>
      <c r="AQ165" s="16"/>
      <c r="AR165" s="16"/>
      <c r="AS165" s="16"/>
      <c r="AT165" s="16"/>
      <c r="AU165" s="16"/>
      <c r="AV165" s="16"/>
      <c r="AW165" s="16"/>
    </row>
    <row r="166" spans="2:49" s="56" customFormat="1" ht="9.75" customHeight="1" x14ac:dyDescent="0.25">
      <c r="B166" s="278"/>
      <c r="C166" s="278"/>
      <c r="D166" s="278"/>
      <c r="E166" s="278"/>
      <c r="F166" s="278"/>
      <c r="G166" s="278"/>
      <c r="H166" s="278"/>
      <c r="I166" s="278"/>
      <c r="J166" s="278"/>
      <c r="K166" s="278"/>
      <c r="L166" s="275"/>
      <c r="M166" s="275"/>
      <c r="N166" s="275"/>
      <c r="O166" s="275"/>
      <c r="P166" s="275"/>
      <c r="Q166" s="275"/>
      <c r="R166" s="275"/>
      <c r="S166" s="275"/>
      <c r="T166" s="275"/>
      <c r="U166" s="275"/>
      <c r="V166" s="275"/>
      <c r="W166" s="275"/>
      <c r="X166" s="275"/>
      <c r="Y166" s="275"/>
      <c r="Z166" s="275"/>
      <c r="AA166" s="275"/>
      <c r="AB166" s="275"/>
      <c r="AC166" s="275"/>
      <c r="AD166" s="275"/>
      <c r="AE166" s="275"/>
      <c r="AF166" s="275"/>
      <c r="AG166" s="275"/>
      <c r="AH166" s="275"/>
      <c r="AI166" s="275"/>
      <c r="AJ166" s="278"/>
      <c r="AK166" s="278"/>
      <c r="AL166" s="278"/>
      <c r="AM166" s="278"/>
      <c r="AN166" s="278"/>
      <c r="AO166" s="275"/>
      <c r="AP166" s="275"/>
      <c r="AQ166" s="275"/>
      <c r="AR166" s="275"/>
      <c r="AS166" s="275"/>
      <c r="AT166" s="275"/>
      <c r="AU166" s="275"/>
      <c r="AV166" s="275"/>
      <c r="AW166" s="275"/>
    </row>
    <row r="167" spans="2:49" s="56" customFormat="1" ht="9.75" customHeight="1" x14ac:dyDescent="0.25">
      <c r="B167" s="274"/>
      <c r="C167" s="274"/>
      <c r="D167" s="274"/>
      <c r="E167" s="274"/>
      <c r="F167" s="274"/>
      <c r="G167" s="274"/>
      <c r="H167" s="274"/>
      <c r="I167" s="274"/>
      <c r="J167" s="274"/>
      <c r="K167" s="274"/>
      <c r="L167" s="275"/>
      <c r="M167" s="275"/>
      <c r="N167" s="275"/>
      <c r="O167" s="275"/>
      <c r="P167" s="275"/>
      <c r="Q167" s="275"/>
      <c r="R167" s="275"/>
      <c r="S167" s="275"/>
      <c r="T167" s="275"/>
      <c r="U167" s="275"/>
      <c r="V167" s="275"/>
      <c r="W167" s="275"/>
      <c r="X167" s="275"/>
      <c r="Y167" s="275"/>
      <c r="Z167" s="275"/>
      <c r="AA167" s="275"/>
      <c r="AB167" s="275"/>
      <c r="AC167" s="275"/>
      <c r="AD167" s="275"/>
      <c r="AE167" s="275"/>
      <c r="AF167" s="275"/>
      <c r="AG167" s="275"/>
      <c r="AH167" s="275"/>
      <c r="AI167" s="275"/>
      <c r="AJ167" s="276"/>
      <c r="AK167" s="276"/>
      <c r="AL167" s="276"/>
      <c r="AM167" s="276"/>
      <c r="AN167" s="276"/>
      <c r="AO167" s="276"/>
      <c r="AP167" s="276"/>
      <c r="AQ167" s="276"/>
      <c r="AR167" s="276"/>
      <c r="AS167" s="276"/>
      <c r="AT167" s="276"/>
      <c r="AU167" s="276"/>
      <c r="AV167" s="276"/>
      <c r="AW167" s="276"/>
    </row>
    <row r="168" spans="2:49" s="56" customFormat="1" ht="9.75" customHeight="1" x14ac:dyDescent="0.25">
      <c r="B168" s="274"/>
      <c r="C168" s="274"/>
      <c r="D168" s="274"/>
      <c r="E168" s="274"/>
      <c r="F168" s="274"/>
      <c r="G168" s="274"/>
      <c r="H168" s="274"/>
      <c r="I168" s="274"/>
      <c r="J168" s="274"/>
      <c r="K168" s="274"/>
      <c r="L168" s="275"/>
      <c r="M168" s="275"/>
      <c r="N168" s="275"/>
      <c r="O168" s="275"/>
      <c r="P168" s="275"/>
      <c r="Q168" s="275"/>
      <c r="R168" s="275"/>
      <c r="S168" s="275"/>
      <c r="T168" s="275"/>
      <c r="U168" s="275"/>
      <c r="V168" s="275"/>
      <c r="W168" s="275"/>
      <c r="X168" s="275"/>
      <c r="Y168" s="275"/>
      <c r="Z168" s="275"/>
      <c r="AA168" s="275"/>
      <c r="AB168" s="275"/>
      <c r="AC168" s="275"/>
      <c r="AD168" s="275"/>
      <c r="AE168" s="275"/>
      <c r="AF168" s="275"/>
      <c r="AG168" s="275"/>
      <c r="AH168" s="275"/>
      <c r="AI168" s="275"/>
      <c r="AJ168" s="277"/>
      <c r="AK168" s="277"/>
      <c r="AL168" s="277"/>
      <c r="AM168" s="277"/>
      <c r="AN168" s="277"/>
      <c r="AO168" s="277"/>
      <c r="AP168" s="277"/>
      <c r="AQ168" s="277"/>
      <c r="AR168" s="277"/>
      <c r="AS168" s="277"/>
      <c r="AT168" s="277"/>
      <c r="AU168" s="277"/>
      <c r="AV168" s="277"/>
      <c r="AW168" s="277"/>
    </row>
    <row r="169" spans="2:49" s="56" customFormat="1" ht="9.75" customHeight="1" x14ac:dyDescent="0.25"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6"/>
      <c r="AL169" s="16"/>
      <c r="AM169" s="16"/>
      <c r="AN169" s="16"/>
      <c r="AO169" s="16"/>
      <c r="AP169" s="16"/>
      <c r="AQ169" s="16"/>
      <c r="AR169" s="16"/>
      <c r="AS169" s="16"/>
      <c r="AT169" s="16"/>
      <c r="AU169" s="16"/>
      <c r="AV169" s="16"/>
      <c r="AW169" s="16"/>
    </row>
    <row r="170" spans="2:49" s="56" customFormat="1" ht="9.75" customHeight="1" x14ac:dyDescent="0.25">
      <c r="B170" s="278"/>
      <c r="C170" s="278"/>
      <c r="D170" s="278"/>
      <c r="E170" s="278"/>
      <c r="F170" s="278"/>
      <c r="G170" s="278"/>
      <c r="H170" s="278"/>
      <c r="I170" s="278"/>
      <c r="J170" s="278"/>
      <c r="K170" s="278"/>
      <c r="L170" s="275"/>
      <c r="M170" s="275"/>
      <c r="N170" s="275"/>
      <c r="O170" s="275"/>
      <c r="P170" s="275"/>
      <c r="Q170" s="275"/>
      <c r="R170" s="275"/>
      <c r="S170" s="275"/>
      <c r="T170" s="275"/>
      <c r="U170" s="275"/>
      <c r="V170" s="275"/>
      <c r="W170" s="275"/>
      <c r="X170" s="275"/>
      <c r="Y170" s="275"/>
      <c r="Z170" s="275"/>
      <c r="AA170" s="275"/>
      <c r="AB170" s="275"/>
      <c r="AC170" s="275"/>
      <c r="AD170" s="275"/>
      <c r="AE170" s="275"/>
      <c r="AF170" s="275"/>
      <c r="AG170" s="275"/>
      <c r="AH170" s="275"/>
      <c r="AI170" s="275"/>
      <c r="AJ170" s="278"/>
      <c r="AK170" s="278"/>
      <c r="AL170" s="278"/>
      <c r="AM170" s="278"/>
      <c r="AN170" s="278"/>
      <c r="AO170" s="275"/>
      <c r="AP170" s="275"/>
      <c r="AQ170" s="275"/>
      <c r="AR170" s="275"/>
      <c r="AS170" s="275"/>
      <c r="AT170" s="275"/>
      <c r="AU170" s="275"/>
      <c r="AV170" s="275"/>
      <c r="AW170" s="275"/>
    </row>
    <row r="171" spans="2:49" s="56" customFormat="1" ht="9.75" customHeight="1" x14ac:dyDescent="0.25">
      <c r="B171" s="274"/>
      <c r="C171" s="274"/>
      <c r="D171" s="274"/>
      <c r="E171" s="274"/>
      <c r="F171" s="274"/>
      <c r="G171" s="274"/>
      <c r="H171" s="274"/>
      <c r="I171" s="274"/>
      <c r="J171" s="274"/>
      <c r="K171" s="274"/>
      <c r="L171" s="275"/>
      <c r="M171" s="275"/>
      <c r="N171" s="275"/>
      <c r="O171" s="275"/>
      <c r="P171" s="275"/>
      <c r="Q171" s="275"/>
      <c r="R171" s="275"/>
      <c r="S171" s="275"/>
      <c r="T171" s="275"/>
      <c r="U171" s="275"/>
      <c r="V171" s="275"/>
      <c r="W171" s="275"/>
      <c r="X171" s="275"/>
      <c r="Y171" s="275"/>
      <c r="Z171" s="275"/>
      <c r="AA171" s="275"/>
      <c r="AB171" s="275"/>
      <c r="AC171" s="275"/>
      <c r="AD171" s="275"/>
      <c r="AE171" s="275"/>
      <c r="AF171" s="275"/>
      <c r="AG171" s="275"/>
      <c r="AH171" s="275"/>
      <c r="AI171" s="275"/>
      <c r="AJ171" s="276"/>
      <c r="AK171" s="276"/>
      <c r="AL171" s="276"/>
      <c r="AM171" s="276"/>
      <c r="AN171" s="276"/>
      <c r="AO171" s="276"/>
      <c r="AP171" s="276"/>
      <c r="AQ171" s="276"/>
      <c r="AR171" s="276"/>
      <c r="AS171" s="276"/>
      <c r="AT171" s="276"/>
      <c r="AU171" s="276"/>
      <c r="AV171" s="276"/>
      <c r="AW171" s="276"/>
    </row>
    <row r="172" spans="2:49" s="56" customFormat="1" ht="9.75" customHeight="1" x14ac:dyDescent="0.25">
      <c r="B172" s="274"/>
      <c r="C172" s="274"/>
      <c r="D172" s="274"/>
      <c r="E172" s="274"/>
      <c r="F172" s="274"/>
      <c r="G172" s="274"/>
      <c r="H172" s="274"/>
      <c r="I172" s="274"/>
      <c r="J172" s="274"/>
      <c r="K172" s="274"/>
      <c r="L172" s="275"/>
      <c r="M172" s="275"/>
      <c r="N172" s="275"/>
      <c r="O172" s="275"/>
      <c r="P172" s="275"/>
      <c r="Q172" s="275"/>
      <c r="R172" s="275"/>
      <c r="S172" s="275"/>
      <c r="T172" s="275"/>
      <c r="U172" s="275"/>
      <c r="V172" s="275"/>
      <c r="W172" s="275"/>
      <c r="X172" s="275"/>
      <c r="Y172" s="275"/>
      <c r="Z172" s="275"/>
      <c r="AA172" s="275"/>
      <c r="AB172" s="275"/>
      <c r="AC172" s="275"/>
      <c r="AD172" s="275"/>
      <c r="AE172" s="275"/>
      <c r="AF172" s="275"/>
      <c r="AG172" s="275"/>
      <c r="AH172" s="275"/>
      <c r="AI172" s="275"/>
      <c r="AJ172" s="277"/>
      <c r="AK172" s="277"/>
      <c r="AL172" s="277"/>
      <c r="AM172" s="277"/>
      <c r="AN172" s="277"/>
      <c r="AO172" s="277"/>
      <c r="AP172" s="277"/>
      <c r="AQ172" s="277"/>
      <c r="AR172" s="277"/>
      <c r="AS172" s="277"/>
      <c r="AT172" s="277"/>
      <c r="AU172" s="277"/>
      <c r="AV172" s="277"/>
      <c r="AW172" s="277"/>
    </row>
    <row r="173" spans="2:49" s="56" customFormat="1" ht="9.75" customHeight="1" x14ac:dyDescent="0.25"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6"/>
      <c r="AL173" s="16"/>
      <c r="AM173" s="16"/>
      <c r="AN173" s="16"/>
      <c r="AO173" s="16"/>
      <c r="AP173" s="16"/>
      <c r="AQ173" s="16"/>
      <c r="AR173" s="16"/>
      <c r="AS173" s="16"/>
      <c r="AT173" s="16"/>
      <c r="AU173" s="16"/>
      <c r="AV173" s="16"/>
      <c r="AW173" s="16"/>
    </row>
    <row r="174" spans="2:49" s="56" customFormat="1" ht="9.75" customHeight="1" x14ac:dyDescent="0.25">
      <c r="B174" s="278"/>
      <c r="C174" s="278"/>
      <c r="D174" s="278"/>
      <c r="E174" s="278"/>
      <c r="F174" s="278"/>
      <c r="G174" s="278"/>
      <c r="H174" s="278"/>
      <c r="I174" s="278"/>
      <c r="J174" s="278"/>
      <c r="K174" s="278"/>
      <c r="L174" s="275"/>
      <c r="M174" s="275"/>
      <c r="N174" s="275"/>
      <c r="O174" s="275"/>
      <c r="P174" s="275"/>
      <c r="Q174" s="275"/>
      <c r="R174" s="275"/>
      <c r="S174" s="275"/>
      <c r="T174" s="275"/>
      <c r="U174" s="275"/>
      <c r="V174" s="275"/>
      <c r="W174" s="275"/>
      <c r="X174" s="275"/>
      <c r="Y174" s="275"/>
      <c r="Z174" s="275"/>
      <c r="AA174" s="275"/>
      <c r="AB174" s="275"/>
      <c r="AC174" s="275"/>
      <c r="AD174" s="275"/>
      <c r="AE174" s="275"/>
      <c r="AF174" s="275"/>
      <c r="AG174" s="275"/>
      <c r="AH174" s="275"/>
      <c r="AI174" s="275"/>
      <c r="AJ174" s="278"/>
      <c r="AK174" s="278"/>
      <c r="AL174" s="278"/>
      <c r="AM174" s="278"/>
      <c r="AN174" s="278"/>
      <c r="AO174" s="275"/>
      <c r="AP174" s="275"/>
      <c r="AQ174" s="275"/>
      <c r="AR174" s="275"/>
      <c r="AS174" s="275"/>
      <c r="AT174" s="275"/>
      <c r="AU174" s="275"/>
      <c r="AV174" s="275"/>
      <c r="AW174" s="275"/>
    </row>
    <row r="175" spans="2:49" s="56" customFormat="1" ht="9.75" customHeight="1" x14ac:dyDescent="0.25">
      <c r="B175" s="274"/>
      <c r="C175" s="274"/>
      <c r="D175" s="274"/>
      <c r="E175" s="274"/>
      <c r="F175" s="274"/>
      <c r="G175" s="274"/>
      <c r="H175" s="274"/>
      <c r="I175" s="274"/>
      <c r="J175" s="274"/>
      <c r="K175" s="274"/>
      <c r="L175" s="275"/>
      <c r="M175" s="275"/>
      <c r="N175" s="275"/>
      <c r="O175" s="275"/>
      <c r="P175" s="275"/>
      <c r="Q175" s="275"/>
      <c r="R175" s="275"/>
      <c r="S175" s="275"/>
      <c r="T175" s="275"/>
      <c r="U175" s="275"/>
      <c r="V175" s="275"/>
      <c r="W175" s="275"/>
      <c r="X175" s="275"/>
      <c r="Y175" s="275"/>
      <c r="Z175" s="275"/>
      <c r="AA175" s="275"/>
      <c r="AB175" s="275"/>
      <c r="AC175" s="275"/>
      <c r="AD175" s="275"/>
      <c r="AE175" s="275"/>
      <c r="AF175" s="275"/>
      <c r="AG175" s="275"/>
      <c r="AH175" s="275"/>
      <c r="AI175" s="275"/>
      <c r="AJ175" s="276"/>
      <c r="AK175" s="276"/>
      <c r="AL175" s="276"/>
      <c r="AM175" s="276"/>
      <c r="AN175" s="276"/>
      <c r="AO175" s="276"/>
      <c r="AP175" s="276"/>
      <c r="AQ175" s="276"/>
      <c r="AR175" s="276"/>
      <c r="AS175" s="276"/>
      <c r="AT175" s="276"/>
      <c r="AU175" s="276"/>
      <c r="AV175" s="276"/>
      <c r="AW175" s="276"/>
    </row>
    <row r="176" spans="2:49" s="56" customFormat="1" ht="9.75" customHeight="1" x14ac:dyDescent="0.25">
      <c r="B176" s="274"/>
      <c r="C176" s="274"/>
      <c r="D176" s="274"/>
      <c r="E176" s="274"/>
      <c r="F176" s="274"/>
      <c r="G176" s="274"/>
      <c r="H176" s="274"/>
      <c r="I176" s="274"/>
      <c r="J176" s="274"/>
      <c r="K176" s="274"/>
      <c r="L176" s="275"/>
      <c r="M176" s="275"/>
      <c r="N176" s="275"/>
      <c r="O176" s="275"/>
      <c r="P176" s="275"/>
      <c r="Q176" s="275"/>
      <c r="R176" s="275"/>
      <c r="S176" s="275"/>
      <c r="T176" s="275"/>
      <c r="U176" s="275"/>
      <c r="V176" s="275"/>
      <c r="W176" s="275"/>
      <c r="X176" s="275"/>
      <c r="Y176" s="275"/>
      <c r="Z176" s="275"/>
      <c r="AA176" s="275"/>
      <c r="AB176" s="275"/>
      <c r="AC176" s="275"/>
      <c r="AD176" s="275"/>
      <c r="AE176" s="275"/>
      <c r="AF176" s="275"/>
      <c r="AG176" s="275"/>
      <c r="AH176" s="275"/>
      <c r="AI176" s="275"/>
      <c r="AJ176" s="277"/>
      <c r="AK176" s="277"/>
      <c r="AL176" s="277"/>
      <c r="AM176" s="277"/>
      <c r="AN176" s="277"/>
      <c r="AO176" s="277"/>
      <c r="AP176" s="277"/>
      <c r="AQ176" s="277"/>
      <c r="AR176" s="277"/>
      <c r="AS176" s="277"/>
      <c r="AT176" s="277"/>
      <c r="AU176" s="277"/>
      <c r="AV176" s="277"/>
      <c r="AW176" s="277"/>
    </row>
    <row r="177" spans="2:49" s="56" customFormat="1" ht="9.75" customHeight="1" x14ac:dyDescent="0.25"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/>
      <c r="AM177" s="16"/>
      <c r="AN177" s="16"/>
      <c r="AO177" s="16"/>
      <c r="AP177" s="16"/>
      <c r="AQ177" s="16"/>
      <c r="AR177" s="16"/>
      <c r="AS177" s="16"/>
      <c r="AT177" s="16"/>
      <c r="AU177" s="16"/>
      <c r="AV177" s="16"/>
      <c r="AW177" s="16"/>
    </row>
    <row r="178" spans="2:49" s="56" customFormat="1" ht="9.75" customHeight="1" x14ac:dyDescent="0.25">
      <c r="B178" s="278"/>
      <c r="C178" s="278"/>
      <c r="D178" s="278"/>
      <c r="E178" s="278"/>
      <c r="F178" s="278"/>
      <c r="G178" s="278"/>
      <c r="H178" s="278"/>
      <c r="I178" s="278"/>
      <c r="J178" s="278"/>
      <c r="K178" s="278"/>
      <c r="L178" s="275"/>
      <c r="M178" s="275"/>
      <c r="N178" s="275"/>
      <c r="O178" s="275"/>
      <c r="P178" s="275"/>
      <c r="Q178" s="275"/>
      <c r="R178" s="275"/>
      <c r="S178" s="275"/>
      <c r="T178" s="275"/>
      <c r="U178" s="275"/>
      <c r="V178" s="275"/>
      <c r="W178" s="275"/>
      <c r="X178" s="275"/>
      <c r="Y178" s="275"/>
      <c r="Z178" s="275"/>
      <c r="AA178" s="275"/>
      <c r="AB178" s="275"/>
      <c r="AC178" s="275"/>
      <c r="AD178" s="275"/>
      <c r="AE178" s="275"/>
      <c r="AF178" s="275"/>
      <c r="AG178" s="275"/>
      <c r="AH178" s="275"/>
      <c r="AI178" s="275"/>
      <c r="AJ178" s="278"/>
      <c r="AK178" s="278"/>
      <c r="AL178" s="278"/>
      <c r="AM178" s="278"/>
      <c r="AN178" s="278"/>
      <c r="AO178" s="275"/>
      <c r="AP178" s="275"/>
      <c r="AQ178" s="275"/>
      <c r="AR178" s="275"/>
      <c r="AS178" s="275"/>
      <c r="AT178" s="275"/>
      <c r="AU178" s="275"/>
      <c r="AV178" s="275"/>
      <c r="AW178" s="275"/>
    </row>
    <row r="179" spans="2:49" s="56" customFormat="1" ht="9.75" customHeight="1" x14ac:dyDescent="0.25">
      <c r="B179" s="274"/>
      <c r="C179" s="274"/>
      <c r="D179" s="274"/>
      <c r="E179" s="274"/>
      <c r="F179" s="274"/>
      <c r="G179" s="274"/>
      <c r="H179" s="274"/>
      <c r="I179" s="274"/>
      <c r="J179" s="274"/>
      <c r="K179" s="274"/>
      <c r="L179" s="275"/>
      <c r="M179" s="275"/>
      <c r="N179" s="275"/>
      <c r="O179" s="275"/>
      <c r="P179" s="275"/>
      <c r="Q179" s="275"/>
      <c r="R179" s="275"/>
      <c r="S179" s="275"/>
      <c r="T179" s="275"/>
      <c r="U179" s="275"/>
      <c r="V179" s="275"/>
      <c r="W179" s="275"/>
      <c r="X179" s="275"/>
      <c r="Y179" s="275"/>
      <c r="Z179" s="275"/>
      <c r="AA179" s="275"/>
      <c r="AB179" s="275"/>
      <c r="AC179" s="275"/>
      <c r="AD179" s="275"/>
      <c r="AE179" s="275"/>
      <c r="AF179" s="275"/>
      <c r="AG179" s="275"/>
      <c r="AH179" s="275"/>
      <c r="AI179" s="275"/>
      <c r="AJ179" s="276"/>
      <c r="AK179" s="276"/>
      <c r="AL179" s="276"/>
      <c r="AM179" s="276"/>
      <c r="AN179" s="276"/>
      <c r="AO179" s="276"/>
      <c r="AP179" s="276"/>
      <c r="AQ179" s="276"/>
      <c r="AR179" s="276"/>
      <c r="AS179" s="276"/>
      <c r="AT179" s="276"/>
      <c r="AU179" s="276"/>
      <c r="AV179" s="276"/>
      <c r="AW179" s="276"/>
    </row>
    <row r="180" spans="2:49" s="56" customFormat="1" ht="9.75" customHeight="1" x14ac:dyDescent="0.25">
      <c r="B180" s="274"/>
      <c r="C180" s="274"/>
      <c r="D180" s="274"/>
      <c r="E180" s="274"/>
      <c r="F180" s="274"/>
      <c r="G180" s="274"/>
      <c r="H180" s="274"/>
      <c r="I180" s="274"/>
      <c r="J180" s="274"/>
      <c r="K180" s="274"/>
      <c r="L180" s="275"/>
      <c r="M180" s="275"/>
      <c r="N180" s="275"/>
      <c r="O180" s="275"/>
      <c r="P180" s="275"/>
      <c r="Q180" s="275"/>
      <c r="R180" s="275"/>
      <c r="S180" s="275"/>
      <c r="T180" s="275"/>
      <c r="U180" s="275"/>
      <c r="V180" s="275"/>
      <c r="W180" s="275"/>
      <c r="X180" s="275"/>
      <c r="Y180" s="275"/>
      <c r="Z180" s="275"/>
      <c r="AA180" s="275"/>
      <c r="AB180" s="275"/>
      <c r="AC180" s="275"/>
      <c r="AD180" s="275"/>
      <c r="AE180" s="275"/>
      <c r="AF180" s="275"/>
      <c r="AG180" s="275"/>
      <c r="AH180" s="275"/>
      <c r="AI180" s="275"/>
      <c r="AJ180" s="277"/>
      <c r="AK180" s="277"/>
      <c r="AL180" s="277"/>
      <c r="AM180" s="277"/>
      <c r="AN180" s="277"/>
      <c r="AO180" s="277"/>
      <c r="AP180" s="277"/>
      <c r="AQ180" s="277"/>
      <c r="AR180" s="277"/>
      <c r="AS180" s="277"/>
      <c r="AT180" s="277"/>
      <c r="AU180" s="277"/>
      <c r="AV180" s="277"/>
      <c r="AW180" s="277"/>
    </row>
    <row r="181" spans="2:49" s="56" customFormat="1" ht="9.75" customHeight="1" x14ac:dyDescent="0.25"/>
    <row r="182" spans="2:49" s="56" customFormat="1" ht="9.75" customHeight="1" x14ac:dyDescent="0.25"/>
    <row r="183" spans="2:49" s="56" customFormat="1" ht="9.75" customHeight="1" x14ac:dyDescent="0.25"/>
    <row r="184" spans="2:49" s="56" customFormat="1" ht="9.75" customHeight="1" x14ac:dyDescent="0.25"/>
    <row r="185" spans="2:49" s="56" customFormat="1" ht="9.75" customHeight="1" x14ac:dyDescent="0.25"/>
    <row r="186" spans="2:49" s="56" customFormat="1" ht="9.75" customHeight="1" x14ac:dyDescent="0.25"/>
    <row r="187" spans="2:49" s="56" customFormat="1" ht="9.75" customHeight="1" x14ac:dyDescent="0.25"/>
    <row r="188" spans="2:49" s="56" customFormat="1" ht="9.75" customHeight="1" x14ac:dyDescent="0.25"/>
    <row r="189" spans="2:49" s="56" customFormat="1" ht="9.75" customHeight="1" x14ac:dyDescent="0.25"/>
    <row r="190" spans="2:49" s="56" customFormat="1" ht="9.75" customHeight="1" x14ac:dyDescent="0.25"/>
    <row r="191" spans="2:49" s="56" customFormat="1" ht="9.75" customHeight="1" x14ac:dyDescent="0.25"/>
    <row r="192" spans="2:49" s="56" customFormat="1" ht="9.75" customHeight="1" x14ac:dyDescent="0.25"/>
    <row r="193" s="56" customFormat="1" ht="9.75" customHeight="1" x14ac:dyDescent="0.25"/>
    <row r="194" s="56" customFormat="1" ht="9.75" customHeight="1" x14ac:dyDescent="0.25"/>
    <row r="195" s="56" customFormat="1" ht="9.75" customHeight="1" x14ac:dyDescent="0.25"/>
    <row r="196" s="56" customFormat="1" ht="9.75" customHeight="1" x14ac:dyDescent="0.25"/>
    <row r="197" s="56" customFormat="1" ht="9.75" customHeight="1" x14ac:dyDescent="0.25"/>
    <row r="198" s="56" customFormat="1" ht="9.75" customHeight="1" x14ac:dyDescent="0.25"/>
    <row r="199" s="56" customFormat="1" ht="9.75" customHeight="1" x14ac:dyDescent="0.25"/>
    <row r="200" s="56" customFormat="1" ht="9.75" customHeight="1" x14ac:dyDescent="0.25"/>
    <row r="201" s="56" customFormat="1" ht="9.75" customHeight="1" x14ac:dyDescent="0.25"/>
    <row r="202" s="56" customFormat="1" ht="9.75" customHeight="1" x14ac:dyDescent="0.25"/>
    <row r="203" s="56" customFormat="1" ht="9.75" customHeight="1" x14ac:dyDescent="0.25"/>
    <row r="204" s="56" customFormat="1" ht="9.75" customHeight="1" x14ac:dyDescent="0.25"/>
    <row r="205" s="56" customFormat="1" ht="9.75" customHeight="1" x14ac:dyDescent="0.25"/>
    <row r="206" s="56" customFormat="1" ht="9.75" customHeight="1" x14ac:dyDescent="0.25"/>
    <row r="207" s="56" customFormat="1" ht="9.75" customHeight="1" x14ac:dyDescent="0.25"/>
    <row r="208" s="56" customFormat="1" ht="9.75" customHeight="1" x14ac:dyDescent="0.25"/>
    <row r="209" s="56" customFormat="1" ht="9.75" customHeight="1" x14ac:dyDescent="0.25"/>
    <row r="210" s="56" customFormat="1" ht="9.75" customHeight="1" x14ac:dyDescent="0.25"/>
    <row r="211" s="56" customFormat="1" ht="9.75" customHeight="1" x14ac:dyDescent="0.25"/>
    <row r="212" s="56" customFormat="1" ht="9.75" customHeight="1" x14ac:dyDescent="0.25"/>
    <row r="213" s="56" customFormat="1" ht="9.75" customHeight="1" x14ac:dyDescent="0.25"/>
    <row r="214" s="56" customFormat="1" ht="9.75" customHeight="1" x14ac:dyDescent="0.25"/>
    <row r="215" s="56" customFormat="1" ht="9.75" customHeight="1" x14ac:dyDescent="0.25"/>
    <row r="216" s="56" customFormat="1" ht="9.75" customHeight="1" x14ac:dyDescent="0.25"/>
    <row r="217" s="56" customFormat="1" ht="9.75" customHeight="1" x14ac:dyDescent="0.25"/>
    <row r="218" s="56" customFormat="1" ht="9.75" customHeight="1" x14ac:dyDescent="0.25"/>
    <row r="219" s="56" customFormat="1" ht="9.75" customHeight="1" x14ac:dyDescent="0.25"/>
    <row r="220" s="56" customFormat="1" ht="9.75" customHeight="1" x14ac:dyDescent="0.25"/>
    <row r="221" s="56" customFormat="1" ht="9.75" customHeight="1" x14ac:dyDescent="0.25"/>
    <row r="222" s="56" customFormat="1" ht="9.75" customHeight="1" x14ac:dyDescent="0.25"/>
    <row r="223" s="56" customFormat="1" ht="9.75" customHeight="1" x14ac:dyDescent="0.25"/>
    <row r="224" s="56" customFormat="1" ht="9.75" customHeight="1" x14ac:dyDescent="0.25"/>
    <row r="225" s="56" customFormat="1" ht="9.75" customHeight="1" x14ac:dyDescent="0.25"/>
    <row r="226" s="56" customFormat="1" ht="9.75" customHeight="1" x14ac:dyDescent="0.25"/>
    <row r="227" s="56" customFormat="1" ht="9.75" customHeight="1" x14ac:dyDescent="0.25"/>
    <row r="228" s="56" customFormat="1" ht="9.75" customHeight="1" x14ac:dyDescent="0.25"/>
    <row r="229" s="56" customFormat="1" ht="9.75" customHeight="1" x14ac:dyDescent="0.25"/>
    <row r="230" s="56" customFormat="1" ht="9.75" customHeight="1" x14ac:dyDescent="0.25"/>
    <row r="231" s="56" customFormat="1" ht="9.75" customHeight="1" x14ac:dyDescent="0.25"/>
    <row r="232" s="56" customFormat="1" ht="9.75" customHeight="1" x14ac:dyDescent="0.25"/>
    <row r="233" s="56" customFormat="1" ht="9.75" customHeight="1" x14ac:dyDescent="0.25"/>
    <row r="234" s="56" customFormat="1" ht="9.75" customHeight="1" x14ac:dyDescent="0.25"/>
    <row r="235" s="56" customFormat="1" ht="9.75" customHeight="1" x14ac:dyDescent="0.25"/>
    <row r="236" s="56" customFormat="1" ht="9.75" customHeight="1" x14ac:dyDescent="0.25"/>
    <row r="237" s="56" customFormat="1" ht="9.75" customHeight="1" x14ac:dyDescent="0.25"/>
    <row r="238" s="56" customFormat="1" ht="9.75" customHeight="1" x14ac:dyDescent="0.25"/>
    <row r="239" s="56" customFormat="1" ht="9.75" customHeight="1" x14ac:dyDescent="0.25"/>
    <row r="240" s="56" customFormat="1" ht="9.75" customHeight="1" x14ac:dyDescent="0.25"/>
    <row r="241" s="56" customFormat="1" ht="9.75" customHeight="1" x14ac:dyDescent="0.25"/>
    <row r="242" s="56" customFormat="1" ht="9.75" customHeight="1" x14ac:dyDescent="0.25"/>
    <row r="243" s="56" customFormat="1" ht="9.75" customHeight="1" x14ac:dyDescent="0.25"/>
    <row r="244" s="56" customFormat="1" ht="9.75" customHeight="1" x14ac:dyDescent="0.25"/>
    <row r="245" s="56" customFormat="1" ht="9.75" customHeight="1" x14ac:dyDescent="0.25"/>
    <row r="246" s="56" customFormat="1" ht="9.75" customHeight="1" x14ac:dyDescent="0.25"/>
    <row r="247" s="56" customFormat="1" ht="9.75" customHeight="1" x14ac:dyDescent="0.25"/>
    <row r="248" s="56" customFormat="1" ht="9.75" customHeight="1" x14ac:dyDescent="0.25"/>
    <row r="249" s="56" customFormat="1" ht="9.75" customHeight="1" x14ac:dyDescent="0.25"/>
    <row r="250" s="56" customFormat="1" ht="9.75" customHeight="1" x14ac:dyDescent="0.25"/>
    <row r="251" s="56" customFormat="1" ht="9.75" customHeight="1" x14ac:dyDescent="0.25"/>
    <row r="252" s="56" customFormat="1" ht="9.75" customHeight="1" x14ac:dyDescent="0.25"/>
    <row r="253" s="56" customFormat="1" ht="9.75" customHeight="1" x14ac:dyDescent="0.25"/>
    <row r="254" s="56" customFormat="1" ht="9.75" customHeight="1" x14ac:dyDescent="0.25"/>
    <row r="255" s="56" customFormat="1" ht="9.75" customHeight="1" x14ac:dyDescent="0.25"/>
    <row r="256" s="56" customFormat="1" ht="9.75" customHeight="1" x14ac:dyDescent="0.25"/>
    <row r="257" s="56" customFormat="1" ht="9.75" customHeight="1" x14ac:dyDescent="0.25"/>
    <row r="258" s="56" customFormat="1" ht="9.75" customHeight="1" x14ac:dyDescent="0.25"/>
    <row r="259" s="56" customFormat="1" ht="9.75" customHeight="1" x14ac:dyDescent="0.25"/>
    <row r="260" s="56" customFormat="1" ht="9.75" customHeight="1" x14ac:dyDescent="0.25"/>
    <row r="261" s="56" customFormat="1" ht="9.75" customHeight="1" x14ac:dyDescent="0.25"/>
    <row r="262" s="56" customFormat="1" ht="9.75" customHeight="1" x14ac:dyDescent="0.25"/>
    <row r="263" s="56" customFormat="1" ht="9.75" customHeight="1" x14ac:dyDescent="0.25"/>
    <row r="264" s="56" customFormat="1" ht="9.75" customHeight="1" x14ac:dyDescent="0.25"/>
    <row r="265" s="56" customFormat="1" ht="9.75" customHeight="1" x14ac:dyDescent="0.25"/>
    <row r="266" s="56" customFormat="1" ht="9.75" customHeight="1" x14ac:dyDescent="0.25"/>
    <row r="267" s="56" customFormat="1" ht="9.75" customHeight="1" x14ac:dyDescent="0.25"/>
    <row r="268" s="56" customFormat="1" ht="9.75" customHeight="1" x14ac:dyDescent="0.25"/>
    <row r="269" s="56" customFormat="1" ht="9.75" customHeight="1" x14ac:dyDescent="0.25"/>
    <row r="270" s="56" customFormat="1" ht="9.75" customHeight="1" x14ac:dyDescent="0.25"/>
    <row r="271" s="56" customFormat="1" ht="9.75" customHeight="1" x14ac:dyDescent="0.25"/>
    <row r="272" s="56" customFormat="1" ht="9.75" customHeight="1" x14ac:dyDescent="0.25"/>
    <row r="273" s="56" customFormat="1" ht="9.75" customHeight="1" x14ac:dyDescent="0.25"/>
    <row r="274" s="56" customFormat="1" ht="9.75" customHeight="1" x14ac:dyDescent="0.25"/>
    <row r="275" s="56" customFormat="1" ht="9.75" customHeight="1" x14ac:dyDescent="0.25"/>
    <row r="276" s="56" customFormat="1" ht="9.75" customHeight="1" x14ac:dyDescent="0.25"/>
    <row r="277" s="56" customFormat="1" ht="9.75" customHeight="1" x14ac:dyDescent="0.25"/>
    <row r="278" s="56" customFormat="1" ht="9.75" customHeight="1" x14ac:dyDescent="0.25"/>
    <row r="279" s="56" customFormat="1" ht="9.75" customHeight="1" x14ac:dyDescent="0.25"/>
    <row r="280" s="56" customFormat="1" ht="9.75" customHeight="1" x14ac:dyDescent="0.25"/>
    <row r="281" s="56" customFormat="1" ht="9.75" customHeight="1" x14ac:dyDescent="0.25"/>
    <row r="282" s="56" customFormat="1" ht="9.75" customHeight="1" x14ac:dyDescent="0.25"/>
    <row r="283" s="56" customFormat="1" ht="9.75" customHeight="1" x14ac:dyDescent="0.25"/>
    <row r="284" s="56" customFormat="1" ht="9.75" customHeight="1" x14ac:dyDescent="0.25"/>
    <row r="285" s="56" customFormat="1" ht="9.75" customHeight="1" x14ac:dyDescent="0.25"/>
    <row r="286" s="56" customFormat="1" ht="9.75" customHeight="1" x14ac:dyDescent="0.25"/>
    <row r="287" s="56" customFormat="1" ht="9.75" customHeight="1" x14ac:dyDescent="0.25"/>
    <row r="288" s="56" customFormat="1" ht="9.75" customHeight="1" x14ac:dyDescent="0.25"/>
    <row r="289" s="56" customFormat="1" ht="9.75" customHeight="1" x14ac:dyDescent="0.25"/>
    <row r="290" s="56" customFormat="1" ht="9.75" customHeight="1" x14ac:dyDescent="0.25"/>
    <row r="291" s="56" customFormat="1" ht="9.75" customHeight="1" x14ac:dyDescent="0.25"/>
    <row r="292" s="56" customFormat="1" ht="9.75" customHeight="1" x14ac:dyDescent="0.25"/>
    <row r="293" s="56" customFormat="1" ht="9.75" customHeight="1" x14ac:dyDescent="0.25"/>
    <row r="294" s="56" customFormat="1" ht="9.75" customHeight="1" x14ac:dyDescent="0.25"/>
    <row r="295" s="56" customFormat="1" ht="9.75" customHeight="1" x14ac:dyDescent="0.25"/>
    <row r="296" s="56" customFormat="1" ht="9.75" customHeight="1" x14ac:dyDescent="0.25"/>
    <row r="297" s="56" customFormat="1" ht="9.75" customHeight="1" x14ac:dyDescent="0.25"/>
    <row r="298" s="56" customFormat="1" ht="9.75" customHeight="1" x14ac:dyDescent="0.25"/>
    <row r="299" s="56" customFormat="1" ht="9.75" customHeight="1" x14ac:dyDescent="0.25"/>
    <row r="300" s="56" customFormat="1" ht="9.75" customHeight="1" x14ac:dyDescent="0.25"/>
    <row r="301" s="56" customFormat="1" ht="9.75" customHeight="1" x14ac:dyDescent="0.25"/>
    <row r="302" s="56" customFormat="1" ht="9.75" customHeight="1" x14ac:dyDescent="0.25"/>
    <row r="303" s="56" customFormat="1" ht="9.75" customHeight="1" x14ac:dyDescent="0.25"/>
    <row r="304" s="56" customFormat="1" ht="9.75" customHeight="1" x14ac:dyDescent="0.25"/>
    <row r="305" s="56" customFormat="1" ht="9.75" customHeight="1" x14ac:dyDescent="0.25"/>
    <row r="306" s="56" customFormat="1" ht="9.75" customHeight="1" x14ac:dyDescent="0.25"/>
    <row r="307" s="56" customFormat="1" ht="9.75" customHeight="1" x14ac:dyDescent="0.25"/>
    <row r="308" s="56" customFormat="1" ht="9.75" customHeight="1" x14ac:dyDescent="0.25"/>
    <row r="309" s="56" customFormat="1" ht="9.75" customHeight="1" x14ac:dyDescent="0.25"/>
    <row r="310" s="56" customFormat="1" ht="9.75" customHeight="1" x14ac:dyDescent="0.25"/>
    <row r="311" s="56" customFormat="1" ht="9.75" customHeight="1" x14ac:dyDescent="0.25"/>
    <row r="312" s="56" customFormat="1" ht="9.75" customHeight="1" x14ac:dyDescent="0.25"/>
    <row r="313" s="56" customFormat="1" ht="9.75" customHeight="1" x14ac:dyDescent="0.25"/>
    <row r="314" s="56" customFormat="1" ht="9.75" customHeight="1" x14ac:dyDescent="0.25"/>
    <row r="315" s="56" customFormat="1" ht="9.75" customHeight="1" x14ac:dyDescent="0.25"/>
  </sheetData>
  <mergeCells count="430">
    <mergeCell ref="B9:K9"/>
    <mergeCell ref="L9:AI9"/>
    <mergeCell ref="AJ9:AW9"/>
    <mergeCell ref="F1:AW1"/>
    <mergeCell ref="B6:AW6"/>
    <mergeCell ref="B8:K8"/>
    <mergeCell ref="L8:AI8"/>
    <mergeCell ref="AJ8:AN8"/>
    <mergeCell ref="AO8:AW8"/>
    <mergeCell ref="AJ18:AN18"/>
    <mergeCell ref="AO18:AW18"/>
    <mergeCell ref="B15:K15"/>
    <mergeCell ref="L15:AI15"/>
    <mergeCell ref="AJ15:AW15"/>
    <mergeCell ref="B16:K16"/>
    <mergeCell ref="L16:AI16"/>
    <mergeCell ref="AJ16:AW16"/>
    <mergeCell ref="B10:K10"/>
    <mergeCell ref="L10:AI10"/>
    <mergeCell ref="B18:K18"/>
    <mergeCell ref="L18:AI18"/>
    <mergeCell ref="B12:AW12"/>
    <mergeCell ref="B14:K14"/>
    <mergeCell ref="L14:AI14"/>
    <mergeCell ref="AJ14:AN14"/>
    <mergeCell ref="AO14:AW14"/>
    <mergeCell ref="AJ10:AW10"/>
    <mergeCell ref="B19:K19"/>
    <mergeCell ref="L19:AI19"/>
    <mergeCell ref="AJ19:AW19"/>
    <mergeCell ref="B20:K20"/>
    <mergeCell ref="L20:AI20"/>
    <mergeCell ref="AJ20:AW20"/>
    <mergeCell ref="B22:K22"/>
    <mergeCell ref="L22:AI22"/>
    <mergeCell ref="AJ22:AN22"/>
    <mergeCell ref="AO22:AW22"/>
    <mergeCell ref="B23:K23"/>
    <mergeCell ref="L23:AI23"/>
    <mergeCell ref="AJ23:AW23"/>
    <mergeCell ref="B24:K24"/>
    <mergeCell ref="L24:AI24"/>
    <mergeCell ref="AJ24:AW24"/>
    <mergeCell ref="B26:K26"/>
    <mergeCell ref="L26:AI26"/>
    <mergeCell ref="AJ26:AN26"/>
    <mergeCell ref="AO26:AW26"/>
    <mergeCell ref="B27:K27"/>
    <mergeCell ref="L27:AI27"/>
    <mergeCell ref="AJ27:AW27"/>
    <mergeCell ref="B28:K28"/>
    <mergeCell ref="L28:AI28"/>
    <mergeCell ref="AJ28:AW28"/>
    <mergeCell ref="B30:K30"/>
    <mergeCell ref="L30:AI30"/>
    <mergeCell ref="AJ30:AN30"/>
    <mergeCell ref="AO30:AW30"/>
    <mergeCell ref="B31:K31"/>
    <mergeCell ref="L31:AI31"/>
    <mergeCell ref="AJ31:AW31"/>
    <mergeCell ref="B32:K32"/>
    <mergeCell ref="L32:AI32"/>
    <mergeCell ref="AJ32:AW32"/>
    <mergeCell ref="B34:K34"/>
    <mergeCell ref="L34:AI34"/>
    <mergeCell ref="AJ34:AN34"/>
    <mergeCell ref="AO34:AW34"/>
    <mergeCell ref="B35:K35"/>
    <mergeCell ref="L35:AI35"/>
    <mergeCell ref="AJ35:AW35"/>
    <mergeCell ref="B36:K36"/>
    <mergeCell ref="L36:AI36"/>
    <mergeCell ref="AJ36:AW36"/>
    <mergeCell ref="B38:K38"/>
    <mergeCell ref="L38:AI38"/>
    <mergeCell ref="AJ38:AN38"/>
    <mergeCell ref="AO38:AW38"/>
    <mergeCell ref="B39:K39"/>
    <mergeCell ref="L39:AI39"/>
    <mergeCell ref="AJ39:AW39"/>
    <mergeCell ref="B40:K40"/>
    <mergeCell ref="L40:AI40"/>
    <mergeCell ref="AJ40:AW40"/>
    <mergeCell ref="B42:K42"/>
    <mergeCell ref="L42:AI42"/>
    <mergeCell ref="AJ42:AN42"/>
    <mergeCell ref="AO42:AW42"/>
    <mergeCell ref="B43:K43"/>
    <mergeCell ref="L43:AI43"/>
    <mergeCell ref="AJ43:AW43"/>
    <mergeCell ref="B44:K44"/>
    <mergeCell ref="L44:AI44"/>
    <mergeCell ref="AJ44:AW44"/>
    <mergeCell ref="B46:K46"/>
    <mergeCell ref="L46:AI46"/>
    <mergeCell ref="AJ46:AN46"/>
    <mergeCell ref="AO46:AW46"/>
    <mergeCell ref="B47:K47"/>
    <mergeCell ref="L47:AI47"/>
    <mergeCell ref="AJ47:AW47"/>
    <mergeCell ref="B48:K48"/>
    <mergeCell ref="L48:AI48"/>
    <mergeCell ref="AJ48:AW48"/>
    <mergeCell ref="B50:K50"/>
    <mergeCell ref="L50:AI50"/>
    <mergeCell ref="AJ50:AN50"/>
    <mergeCell ref="AO50:AW50"/>
    <mergeCell ref="B51:K51"/>
    <mergeCell ref="L51:AI51"/>
    <mergeCell ref="AJ51:AW51"/>
    <mergeCell ref="B52:K52"/>
    <mergeCell ref="L52:AI52"/>
    <mergeCell ref="AJ52:AW52"/>
    <mergeCell ref="B54:K54"/>
    <mergeCell ref="L54:AI54"/>
    <mergeCell ref="AJ54:AN54"/>
    <mergeCell ref="AO54:AW54"/>
    <mergeCell ref="B55:K55"/>
    <mergeCell ref="L55:AI55"/>
    <mergeCell ref="AJ55:AW55"/>
    <mergeCell ref="B56:K56"/>
    <mergeCell ref="L56:AI56"/>
    <mergeCell ref="AJ56:AW56"/>
    <mergeCell ref="B58:K58"/>
    <mergeCell ref="L58:AI58"/>
    <mergeCell ref="AJ58:AN58"/>
    <mergeCell ref="AO58:AW58"/>
    <mergeCell ref="B59:K59"/>
    <mergeCell ref="L59:AI59"/>
    <mergeCell ref="AJ59:AW59"/>
    <mergeCell ref="B60:K60"/>
    <mergeCell ref="L60:AI60"/>
    <mergeCell ref="AJ60:AW60"/>
    <mergeCell ref="B62:K62"/>
    <mergeCell ref="L62:AI62"/>
    <mergeCell ref="AJ62:AN62"/>
    <mergeCell ref="AO62:AW62"/>
    <mergeCell ref="B63:K63"/>
    <mergeCell ref="L63:AI63"/>
    <mergeCell ref="AJ63:AW63"/>
    <mergeCell ref="B64:K64"/>
    <mergeCell ref="L64:AI64"/>
    <mergeCell ref="AJ64:AW64"/>
    <mergeCell ref="B66:K66"/>
    <mergeCell ref="L66:AI66"/>
    <mergeCell ref="AJ66:AN66"/>
    <mergeCell ref="AO66:AW66"/>
    <mergeCell ref="B67:K67"/>
    <mergeCell ref="L67:AI67"/>
    <mergeCell ref="AJ67:AW67"/>
    <mergeCell ref="B68:K68"/>
    <mergeCell ref="L68:AI68"/>
    <mergeCell ref="AJ68:AW68"/>
    <mergeCell ref="B70:K70"/>
    <mergeCell ref="L70:AI70"/>
    <mergeCell ref="AJ70:AN70"/>
    <mergeCell ref="AO70:AW70"/>
    <mergeCell ref="B71:K71"/>
    <mergeCell ref="L71:AI71"/>
    <mergeCell ref="AJ71:AW71"/>
    <mergeCell ref="B72:K72"/>
    <mergeCell ref="L72:AI72"/>
    <mergeCell ref="AJ72:AW72"/>
    <mergeCell ref="B74:K74"/>
    <mergeCell ref="L74:AI74"/>
    <mergeCell ref="AJ74:AN74"/>
    <mergeCell ref="AO74:AW74"/>
    <mergeCell ref="B75:K75"/>
    <mergeCell ref="L75:AI75"/>
    <mergeCell ref="AJ75:AW75"/>
    <mergeCell ref="B76:K76"/>
    <mergeCell ref="L76:AI76"/>
    <mergeCell ref="AJ76:AW76"/>
    <mergeCell ref="B78:K78"/>
    <mergeCell ref="L78:AI78"/>
    <mergeCell ref="AJ78:AN78"/>
    <mergeCell ref="AO78:AW78"/>
    <mergeCell ref="B79:K79"/>
    <mergeCell ref="L79:AI79"/>
    <mergeCell ref="AJ79:AW79"/>
    <mergeCell ref="B80:K80"/>
    <mergeCell ref="L80:AI80"/>
    <mergeCell ref="AJ80:AW80"/>
    <mergeCell ref="B82:K82"/>
    <mergeCell ref="L82:AI82"/>
    <mergeCell ref="AJ82:AN82"/>
    <mergeCell ref="AO82:AW82"/>
    <mergeCell ref="B83:K83"/>
    <mergeCell ref="L83:AI83"/>
    <mergeCell ref="AJ83:AW83"/>
    <mergeCell ref="B84:K84"/>
    <mergeCell ref="L84:AI84"/>
    <mergeCell ref="AJ84:AW84"/>
    <mergeCell ref="B86:K86"/>
    <mergeCell ref="L86:AI86"/>
    <mergeCell ref="AJ86:AN86"/>
    <mergeCell ref="AO86:AW86"/>
    <mergeCell ref="B87:K87"/>
    <mergeCell ref="L87:AI87"/>
    <mergeCell ref="AJ87:AW87"/>
    <mergeCell ref="B88:K88"/>
    <mergeCell ref="L88:AI88"/>
    <mergeCell ref="AJ88:AW88"/>
    <mergeCell ref="B90:K90"/>
    <mergeCell ref="L90:AI90"/>
    <mergeCell ref="AJ90:AN90"/>
    <mergeCell ref="AO90:AW90"/>
    <mergeCell ref="B91:K91"/>
    <mergeCell ref="L91:AI91"/>
    <mergeCell ref="AJ91:AW91"/>
    <mergeCell ref="B92:K92"/>
    <mergeCell ref="L92:AI92"/>
    <mergeCell ref="AJ92:AW92"/>
    <mergeCell ref="B94:K94"/>
    <mergeCell ref="L94:AI94"/>
    <mergeCell ref="AJ94:AN94"/>
    <mergeCell ref="AO94:AW94"/>
    <mergeCell ref="B100:K100"/>
    <mergeCell ref="L100:AI100"/>
    <mergeCell ref="AJ100:AW100"/>
    <mergeCell ref="B102:K102"/>
    <mergeCell ref="L102:AI102"/>
    <mergeCell ref="AJ102:AN102"/>
    <mergeCell ref="AO102:AW102"/>
    <mergeCell ref="B95:K95"/>
    <mergeCell ref="L95:AI95"/>
    <mergeCell ref="AJ95:AW95"/>
    <mergeCell ref="B96:K96"/>
    <mergeCell ref="L96:AI96"/>
    <mergeCell ref="AJ96:AW96"/>
    <mergeCell ref="B98:AW98"/>
    <mergeCell ref="B99:K99"/>
    <mergeCell ref="L99:AI99"/>
    <mergeCell ref="AJ99:AW99"/>
    <mergeCell ref="B103:K103"/>
    <mergeCell ref="L103:AI103"/>
    <mergeCell ref="AJ103:AW103"/>
    <mergeCell ref="B104:K104"/>
    <mergeCell ref="L104:AI104"/>
    <mergeCell ref="AJ104:AW104"/>
    <mergeCell ref="B106:K106"/>
    <mergeCell ref="L106:AI106"/>
    <mergeCell ref="AJ106:AN106"/>
    <mergeCell ref="AO106:AW106"/>
    <mergeCell ref="B107:K107"/>
    <mergeCell ref="L107:AI107"/>
    <mergeCell ref="AJ107:AW107"/>
    <mergeCell ref="B108:K108"/>
    <mergeCell ref="L108:AI108"/>
    <mergeCell ref="AJ108:AW108"/>
    <mergeCell ref="B110:K110"/>
    <mergeCell ref="L110:AI110"/>
    <mergeCell ref="AJ110:AN110"/>
    <mergeCell ref="AO110:AW110"/>
    <mergeCell ref="B111:K111"/>
    <mergeCell ref="L111:AI111"/>
    <mergeCell ref="AJ111:AW111"/>
    <mergeCell ref="B112:K112"/>
    <mergeCell ref="L112:AI112"/>
    <mergeCell ref="AJ112:AW112"/>
    <mergeCell ref="B114:K114"/>
    <mergeCell ref="L114:AI114"/>
    <mergeCell ref="AJ114:AN114"/>
    <mergeCell ref="AO114:AW114"/>
    <mergeCell ref="B115:K115"/>
    <mergeCell ref="L115:AI115"/>
    <mergeCell ref="AJ115:AW115"/>
    <mergeCell ref="B116:K116"/>
    <mergeCell ref="L116:AI116"/>
    <mergeCell ref="AJ116:AW116"/>
    <mergeCell ref="B118:K118"/>
    <mergeCell ref="L118:AI118"/>
    <mergeCell ref="AJ118:AN118"/>
    <mergeCell ref="AO118:AW118"/>
    <mergeCell ref="B119:K119"/>
    <mergeCell ref="L119:AI119"/>
    <mergeCell ref="AJ119:AW119"/>
    <mergeCell ref="B120:K120"/>
    <mergeCell ref="L120:AI120"/>
    <mergeCell ref="AJ120:AW120"/>
    <mergeCell ref="B122:K122"/>
    <mergeCell ref="L122:AI122"/>
    <mergeCell ref="AJ122:AN122"/>
    <mergeCell ref="AO122:AW122"/>
    <mergeCell ref="B123:K123"/>
    <mergeCell ref="L123:AI123"/>
    <mergeCell ref="AJ123:AW123"/>
    <mergeCell ref="B124:K124"/>
    <mergeCell ref="L124:AI124"/>
    <mergeCell ref="AJ124:AW124"/>
    <mergeCell ref="B126:K126"/>
    <mergeCell ref="L126:AI126"/>
    <mergeCell ref="AJ126:AN126"/>
    <mergeCell ref="AO126:AW126"/>
    <mergeCell ref="B127:K127"/>
    <mergeCell ref="L127:AI127"/>
    <mergeCell ref="AJ127:AW127"/>
    <mergeCell ref="B128:K128"/>
    <mergeCell ref="L128:AI128"/>
    <mergeCell ref="AJ128:AW128"/>
    <mergeCell ref="B130:K130"/>
    <mergeCell ref="L130:AI130"/>
    <mergeCell ref="AJ130:AN130"/>
    <mergeCell ref="AO130:AW130"/>
    <mergeCell ref="B131:K131"/>
    <mergeCell ref="L131:AI131"/>
    <mergeCell ref="AJ131:AW131"/>
    <mergeCell ref="B132:K132"/>
    <mergeCell ref="L132:AI132"/>
    <mergeCell ref="AJ132:AW132"/>
    <mergeCell ref="B134:K134"/>
    <mergeCell ref="L134:AI134"/>
    <mergeCell ref="AJ134:AN134"/>
    <mergeCell ref="AO134:AW134"/>
    <mergeCell ref="B135:K135"/>
    <mergeCell ref="L135:AI135"/>
    <mergeCell ref="AJ135:AW135"/>
    <mergeCell ref="B136:K136"/>
    <mergeCell ref="L136:AI136"/>
    <mergeCell ref="AJ136:AW136"/>
    <mergeCell ref="B138:K138"/>
    <mergeCell ref="L138:AI138"/>
    <mergeCell ref="AJ138:AN138"/>
    <mergeCell ref="AO138:AW138"/>
    <mergeCell ref="B139:K139"/>
    <mergeCell ref="L139:AI139"/>
    <mergeCell ref="AJ139:AW139"/>
    <mergeCell ref="B140:K140"/>
    <mergeCell ref="L140:AI140"/>
    <mergeCell ref="AJ140:AW140"/>
    <mergeCell ref="B142:K142"/>
    <mergeCell ref="L142:AI142"/>
    <mergeCell ref="AJ142:AN142"/>
    <mergeCell ref="AO142:AW142"/>
    <mergeCell ref="B143:K143"/>
    <mergeCell ref="L143:AI143"/>
    <mergeCell ref="AJ143:AW143"/>
    <mergeCell ref="B144:K144"/>
    <mergeCell ref="L144:AI144"/>
    <mergeCell ref="AJ144:AW144"/>
    <mergeCell ref="B146:K146"/>
    <mergeCell ref="L146:AI146"/>
    <mergeCell ref="AJ146:AN146"/>
    <mergeCell ref="AO146:AW146"/>
    <mergeCell ref="B147:K147"/>
    <mergeCell ref="L147:AI147"/>
    <mergeCell ref="AJ147:AW147"/>
    <mergeCell ref="B148:K148"/>
    <mergeCell ref="L148:AI148"/>
    <mergeCell ref="AJ148:AW148"/>
    <mergeCell ref="B150:K150"/>
    <mergeCell ref="L150:AI150"/>
    <mergeCell ref="AJ150:AN150"/>
    <mergeCell ref="AO150:AW150"/>
    <mergeCell ref="B151:K151"/>
    <mergeCell ref="L151:AI151"/>
    <mergeCell ref="AJ151:AW151"/>
    <mergeCell ref="B152:K152"/>
    <mergeCell ref="L152:AI152"/>
    <mergeCell ref="AJ152:AW152"/>
    <mergeCell ref="B154:K154"/>
    <mergeCell ref="L154:AI154"/>
    <mergeCell ref="AJ154:AN154"/>
    <mergeCell ref="AO154:AW154"/>
    <mergeCell ref="B155:K155"/>
    <mergeCell ref="L155:AI155"/>
    <mergeCell ref="AJ155:AW155"/>
    <mergeCell ref="B156:K156"/>
    <mergeCell ref="L156:AI156"/>
    <mergeCell ref="AJ156:AW156"/>
    <mergeCell ref="B158:K158"/>
    <mergeCell ref="L158:AI158"/>
    <mergeCell ref="AJ158:AN158"/>
    <mergeCell ref="AO158:AW158"/>
    <mergeCell ref="B159:K159"/>
    <mergeCell ref="L159:AI159"/>
    <mergeCell ref="AJ159:AW159"/>
    <mergeCell ref="B160:K160"/>
    <mergeCell ref="L160:AI160"/>
    <mergeCell ref="AJ160:AW160"/>
    <mergeCell ref="B162:K162"/>
    <mergeCell ref="L162:AI162"/>
    <mergeCell ref="AJ162:AN162"/>
    <mergeCell ref="AO162:AW162"/>
    <mergeCell ref="B163:K163"/>
    <mergeCell ref="L163:AI163"/>
    <mergeCell ref="AJ163:AW163"/>
    <mergeCell ref="B164:K164"/>
    <mergeCell ref="L164:AI164"/>
    <mergeCell ref="AJ164:AW164"/>
    <mergeCell ref="B166:K166"/>
    <mergeCell ref="L166:AI166"/>
    <mergeCell ref="AJ166:AN166"/>
    <mergeCell ref="AO166:AW166"/>
    <mergeCell ref="B167:K167"/>
    <mergeCell ref="L167:AI167"/>
    <mergeCell ref="AJ167:AW167"/>
    <mergeCell ref="B168:K168"/>
    <mergeCell ref="L168:AI168"/>
    <mergeCell ref="AJ168:AW168"/>
    <mergeCell ref="B170:K170"/>
    <mergeCell ref="L170:AI170"/>
    <mergeCell ref="AJ170:AN170"/>
    <mergeCell ref="AO170:AW170"/>
    <mergeCell ref="B171:K171"/>
    <mergeCell ref="L171:AI171"/>
    <mergeCell ref="AJ171:AW171"/>
    <mergeCell ref="B172:K172"/>
    <mergeCell ref="L172:AI172"/>
    <mergeCell ref="AJ172:AW172"/>
    <mergeCell ref="B174:K174"/>
    <mergeCell ref="L174:AI174"/>
    <mergeCell ref="AJ174:AN174"/>
    <mergeCell ref="AO174:AW174"/>
    <mergeCell ref="B179:K179"/>
    <mergeCell ref="L179:AI179"/>
    <mergeCell ref="AJ179:AW179"/>
    <mergeCell ref="B180:K180"/>
    <mergeCell ref="L180:AI180"/>
    <mergeCell ref="AJ180:AW180"/>
    <mergeCell ref="B175:K175"/>
    <mergeCell ref="L175:AI175"/>
    <mergeCell ref="AJ175:AW175"/>
    <mergeCell ref="B176:K176"/>
    <mergeCell ref="L176:AI176"/>
    <mergeCell ref="AJ176:AW176"/>
    <mergeCell ref="B178:K178"/>
    <mergeCell ref="L178:AI178"/>
    <mergeCell ref="AJ178:AN178"/>
    <mergeCell ref="AO178:AW178"/>
  </mergeCells>
  <phoneticPr fontId="2" type="noConversion"/>
  <pageMargins left="0.78740157499999996" right="0.78740157499999996" top="0.4" bottom="0.46" header="0.36" footer="0.36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CORRETO</vt:lpstr>
      <vt:lpstr>CONTRATO</vt:lpstr>
      <vt:lpstr>DEMAIS COMPONENTES</vt:lpstr>
      <vt:lpstr>CONTRATO!Area_de_impressao</vt:lpstr>
      <vt:lpstr>'DEMAIS COMPONENTES'!Area_de_impressao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José Ozório Ortiz</cp:lastModifiedBy>
  <cp:lastPrinted>2019-08-21T19:03:07Z</cp:lastPrinted>
  <dcterms:created xsi:type="dcterms:W3CDTF">2008-04-28T18:52:10Z</dcterms:created>
  <dcterms:modified xsi:type="dcterms:W3CDTF">2020-06-17T21:33:55Z</dcterms:modified>
</cp:coreProperties>
</file>